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4376" windowHeight="11556"/>
  </bookViews>
  <sheets>
    <sheet name="01.01.2020" sheetId="1" r:id="rId1"/>
    <sheet name="Лист1" sheetId="2" r:id="rId2"/>
  </sheets>
  <definedNames>
    <definedName name="_xlnm._FilterDatabase" localSheetId="0" hidden="1">'01.01.2020'!$B$5:$H$5</definedName>
    <definedName name="_xlnm.Print_Titles" localSheetId="0">'01.01.2020'!$4:$5</definedName>
    <definedName name="_xlnm.Print_Area" localSheetId="0">'01.01.2020'!$A$1:$H$40</definedName>
    <definedName name="_xlnm.Print_Area" localSheetId="1">Лист1!$A$1:$H$40</definedName>
  </definedNames>
  <calcPr calcId="162913"/>
</workbook>
</file>

<file path=xl/calcChain.xml><?xml version="1.0" encoding="utf-8"?>
<calcChain xmlns="http://schemas.openxmlformats.org/spreadsheetml/2006/main">
  <c r="G38" i="2"/>
  <c r="G37"/>
  <c r="E37"/>
  <c r="G36"/>
  <c r="E36"/>
  <c r="G35"/>
  <c r="E35"/>
  <c r="F34"/>
  <c r="G34" s="1"/>
  <c r="G33"/>
  <c r="F33"/>
  <c r="E33"/>
  <c r="J32"/>
  <c r="G32"/>
  <c r="E32"/>
  <c r="G31"/>
  <c r="E31"/>
  <c r="G30"/>
  <c r="F30"/>
  <c r="E30"/>
  <c r="G29"/>
  <c r="E29"/>
  <c r="G28"/>
  <c r="E28"/>
  <c r="G27"/>
  <c r="E27"/>
  <c r="F26"/>
  <c r="G26" s="1"/>
  <c r="G25"/>
  <c r="D24"/>
  <c r="E23"/>
  <c r="F23" s="1"/>
  <c r="F22"/>
  <c r="G22" s="1"/>
  <c r="D21"/>
  <c r="F20"/>
  <c r="G20" s="1"/>
  <c r="G19" s="1"/>
  <c r="F19"/>
  <c r="E19"/>
  <c r="D19"/>
  <c r="F18"/>
  <c r="G18" s="1"/>
  <c r="G17" s="1"/>
  <c r="F17"/>
  <c r="E17"/>
  <c r="D17"/>
  <c r="F16"/>
  <c r="G16" s="1"/>
  <c r="G15" s="1"/>
  <c r="F15"/>
  <c r="E15"/>
  <c r="D15"/>
  <c r="F14"/>
  <c r="G14" s="1"/>
  <c r="F13"/>
  <c r="G13" s="1"/>
  <c r="F12"/>
  <c r="G12" s="1"/>
  <c r="F11"/>
  <c r="G11" s="1"/>
  <c r="F10"/>
  <c r="G10" s="1"/>
  <c r="F9"/>
  <c r="G9" s="1"/>
  <c r="F8"/>
  <c r="G8" s="1"/>
  <c r="E8"/>
  <c r="D8"/>
  <c r="D7"/>
  <c r="D6"/>
  <c r="F4"/>
  <c r="E4"/>
  <c r="G23" l="1"/>
  <c r="F21"/>
  <c r="E21"/>
  <c r="E7" s="1"/>
  <c r="F24"/>
  <c r="G24" s="1"/>
  <c r="E26"/>
  <c r="E34"/>
  <c r="J32" i="1"/>
  <c r="E6"/>
  <c r="F6"/>
  <c r="E7"/>
  <c r="F7"/>
  <c r="D6"/>
  <c r="G7"/>
  <c r="D7"/>
  <c r="G8"/>
  <c r="E8"/>
  <c r="F8"/>
  <c r="D8"/>
  <c r="E15"/>
  <c r="F15"/>
  <c r="G15"/>
  <c r="D15"/>
  <c r="E21"/>
  <c r="F21"/>
  <c r="G21" s="1"/>
  <c r="D21"/>
  <c r="E19"/>
  <c r="F19"/>
  <c r="D19"/>
  <c r="E17"/>
  <c r="F17"/>
  <c r="D17"/>
  <c r="F9"/>
  <c r="G9" s="1"/>
  <c r="F10"/>
  <c r="G10" s="1"/>
  <c r="F11"/>
  <c r="G11" s="1"/>
  <c r="F12"/>
  <c r="G12" s="1"/>
  <c r="F13"/>
  <c r="G13" s="1"/>
  <c r="F18"/>
  <c r="G18" s="1"/>
  <c r="G17" s="1"/>
  <c r="F14"/>
  <c r="G14" s="1"/>
  <c r="F20"/>
  <c r="G20" s="1"/>
  <c r="G19" s="1"/>
  <c r="F22"/>
  <c r="G22" s="1"/>
  <c r="F16"/>
  <c r="G16" s="1"/>
  <c r="E23"/>
  <c r="G21" i="2" l="1"/>
  <c r="F7"/>
  <c r="E24"/>
  <c r="E6"/>
  <c r="F23" i="1"/>
  <c r="G23" s="1"/>
  <c r="F30"/>
  <c r="J25"/>
  <c r="G7" i="2" l="1"/>
  <c r="F6"/>
  <c r="G6" s="1"/>
  <c r="D24" i="1"/>
  <c r="G38"/>
  <c r="F34"/>
  <c r="F26" l="1"/>
  <c r="E27" l="1"/>
  <c r="E28"/>
  <c r="E29"/>
  <c r="E31"/>
  <c r="E32"/>
  <c r="E34"/>
  <c r="E35"/>
  <c r="E36"/>
  <c r="E37"/>
  <c r="E26"/>
  <c r="F33"/>
  <c r="E33" s="1"/>
  <c r="F24"/>
  <c r="E30" l="1"/>
  <c r="E24" s="1"/>
  <c r="G33"/>
  <c r="G34"/>
  <c r="G35"/>
  <c r="G36"/>
  <c r="G37"/>
  <c r="G25" l="1"/>
  <c r="G26"/>
  <c r="G27"/>
  <c r="G28"/>
  <c r="F4" l="1"/>
  <c r="E4"/>
  <c r="G31"/>
  <c r="G32" l="1"/>
  <c r="G30"/>
  <c r="G29"/>
  <c r="G24"/>
  <c r="G6" l="1"/>
</calcChain>
</file>

<file path=xl/sharedStrings.xml><?xml version="1.0" encoding="utf-8"?>
<sst xmlns="http://schemas.openxmlformats.org/spreadsheetml/2006/main" count="182" uniqueCount="85">
  <si>
    <t>Всього:</t>
  </si>
  <si>
    <t>Найменування замовників і  місцезнаходження будов</t>
  </si>
  <si>
    <t>2</t>
  </si>
  <si>
    <t>-</t>
  </si>
  <si>
    <t>3</t>
  </si>
  <si>
    <t>4</t>
  </si>
  <si>
    <t>5</t>
  </si>
  <si>
    <t>6</t>
  </si>
  <si>
    <t>7</t>
  </si>
  <si>
    <t>8</t>
  </si>
  <si>
    <t>9</t>
  </si>
  <si>
    <t>№ п/п</t>
  </si>
  <si>
    <t>10</t>
  </si>
  <si>
    <t>11</t>
  </si>
  <si>
    <t>12</t>
  </si>
  <si>
    <t>о</t>
  </si>
  <si>
    <t>1</t>
  </si>
  <si>
    <t>Інформація</t>
  </si>
  <si>
    <t>13</t>
  </si>
  <si>
    <t>Розробка землевпорядної документації зі встановлення меж територій та об’єктів природно-заповідного фонду</t>
  </si>
  <si>
    <t>Розробка проектів створення територій та об’єктів природно-заповідного фонду</t>
  </si>
  <si>
    <t>Видання поліграфічної продукції екологічного спрямування</t>
  </si>
  <si>
    <t>Проведення профілактичних протипожежних заходів, спрямованих на запобігання знищенню чи пошкодженню вогнем об’єктів природно-заповідного фонду</t>
  </si>
  <si>
    <t>Проведення обласного Еко-фестивалю</t>
  </si>
  <si>
    <t>Утримання та матеріально-технічне забезпечення діяльності регіональних ландшафтних парків області ("Гранітно-степове Побужжя", "Кінбурнська коса", "Тилігульський", "Приінгульський").</t>
  </si>
  <si>
    <t xml:space="preserve">Інвентаризація видів флори, занесених до Червоної книги України та додатків Бернської конвенції   </t>
  </si>
  <si>
    <t>Розробка та впровадження заходів із збереження малих річок та /або джерел (річка Сосик місцевого значення, Березанський район, Миколаївська область)</t>
  </si>
  <si>
    <t xml:space="preserve">Проведення щорічного краезнавчо-природничого конкурсу «Краю мій рідний» серед учнів </t>
  </si>
  <si>
    <t>Проведення науково-практичної конференції «Розвиток зон стаціонарної рекреації на заповідних об’єктах, як центрів екологічної освіти»</t>
  </si>
  <si>
    <t xml:space="preserve">«Озеленення території Рацинської спеціальної загальноосвітньої школи-інтернату» </t>
  </si>
  <si>
    <t>Створення еколого-освітніх центрів в регіональних ландшафтних парках “Тилігульський", "Приінгульський"</t>
  </si>
  <si>
    <t>Розроблення ескізного проєкту реконструкції екологічної стежки «Трикратський ліс»</t>
  </si>
  <si>
    <t>за січень-грудень 2019 року</t>
  </si>
  <si>
    <t>Розроблено проект створення заказника місцевого значення «Кривоозерський» та відкориговано проект створення регіонального ландшафтного парку "Тилігульський".</t>
  </si>
  <si>
    <t>Розроблено землевпорядну документацію для 4 об’єктів природно–заповідного фонду місцевого значення, а саме чотирьох  заказників: «Воєводський» - 42,78 га, «Олександрівська дача» - 465 га,   та «Новоселівка» - 112,7 га. та «Гора» 197,0 га. 0,404 тис. грн економія коштів внаслідок проведення процедури електронної закупівлі.</t>
  </si>
  <si>
    <t>Начальник управління</t>
  </si>
  <si>
    <t>Олександр КАРАЖЕЙ</t>
  </si>
  <si>
    <t>Проведено науково-практичну конференцію, за результатами проведення конференції було видано збірку праць її учасників</t>
  </si>
  <si>
    <t>Оформлення і встановлення необхідної кількості охоронних, інформаційних знаків, аншлагів на територіях природно-заповідного фонду  місцевого значення та стендів в органах місцевого самоврядування</t>
  </si>
  <si>
    <t>По головному розпоряднику коштів - управлінню екології та природних ресурсів облдержадміністрації</t>
  </si>
  <si>
    <t>Будівництво очисних споруд для Комунального підприємства "Миколаївський міжнародний аеропорт", розташований за адресою: 56664, Україна, Миколаївська область, Новоодеський район, с. Баловне, вул. Київське шосе, 9 (в тому числі виготовлення проектно-кошторисної документації та проведення експертизи)</t>
  </si>
  <si>
    <t>Реконструкція очисних споруд каналізації смт. Березанка Миколаївської області (в тому числі виготовлення проектно-кошторисної документації та проведення експертизи)</t>
  </si>
  <si>
    <t>Реконструкція каналізаційної насосної станцій та напірного колектору дитячого садка «Теремок» та загальноосвітньої школи № 1, смт Казанка</t>
  </si>
  <si>
    <t>Будівництво очисних  споруд Снігурівської центральної лікарні в м.Снігурівка Миколаївської області по вул. Жовтнева, 1</t>
  </si>
  <si>
    <t>Реконструкція господарсько-побутової каналізації та очисних споруд каналізації в м.Снігурівка  Миколаївської області (у тому числі коригування проектно-кошторисної документації та проведення експертизи)</t>
  </si>
  <si>
    <t>Реконструкція системи водоочищення каналізаційних стічних вод із використанням очисних споруд  типу «Biotal» за адресою: Миколаївська область, м. Новий Буг, вул. Радісна, 42 (у тому числі коригування проектно-кошторисної документації та проведення експертизи)</t>
  </si>
  <si>
    <t>Реконструкція головної каналізаційної насосної станції б/в "Коблево" Березанського району Миколаївської області</t>
  </si>
  <si>
    <t xml:space="preserve">Субвенція з обласного бюджету міському бюджету м. Вознесенськ за рахунок коштів обласного цільового фонду охорони навколишнього природного середовища на реконструкцію напірного каналізаційного колектора по вул. Київська на ділянці від вул. Осипенка до вул. Танасчишина в м. Вознесенськ Миколаївської області </t>
  </si>
  <si>
    <t>Субвенція з обласного бюджету міському бюджету м. Первомайськ за рахунок коштів обласного цільового фонду охорони навколишнього природного середовища на реконструкцію очисних споруд каналізації м. Первомайськ Миколаївської області (розробка проектно-кошторисної документації та її експертиза)</t>
  </si>
  <si>
    <t>Субвенція з обласного бюджету міському бюджету м. Первомайськ за рахунок коштів обласного цільового фонду охорони навколишнього природного середовища на реконструкцію ділянки напірного колектора насосної станції каналізації "ПТУ" - насосної станції каналізації "Південна" у м. Первомайськ Миколаївської області</t>
  </si>
  <si>
    <t>14</t>
  </si>
  <si>
    <r>
      <t xml:space="preserve">План на 2019 рік,                         </t>
    </r>
    <r>
      <rPr>
        <sz val="12"/>
        <rFont val="Times New Roman"/>
        <family val="1"/>
        <charset val="204"/>
      </rPr>
      <t xml:space="preserve"> тис.грн</t>
    </r>
  </si>
  <si>
    <r>
      <t xml:space="preserve">Відсоток освоєння коштів          </t>
    </r>
    <r>
      <rPr>
        <sz val="12"/>
        <rFont val="Times New Roman"/>
        <family val="1"/>
        <charset val="204"/>
      </rPr>
      <t>%</t>
    </r>
  </si>
  <si>
    <t xml:space="preserve">По головному розпоряднику коштів - управлінню капітального будівництва облдержадміністрації </t>
  </si>
  <si>
    <r>
      <t xml:space="preserve">Стан виконання робіт та введення в дію </t>
    </r>
    <r>
      <rPr>
        <b/>
        <sz val="12"/>
        <rFont val="Times New Roman"/>
        <family val="1"/>
      </rPr>
      <t xml:space="preserve"> </t>
    </r>
  </si>
  <si>
    <t>Забезпечено влаштування та догляд за мінералізованими смугами на  території 27 об’єктів природно-заповідного фонду місцевого значення для попередження розповсюдження пожеж. Економія коштів виникла за результатами проведення електронної процедури закупівлі</t>
  </si>
  <si>
    <t xml:space="preserve">Забезпечено підготовку та друк таких видань: «Регіональні ландшафтні парки Миколаївщини», плакат на природничу тематику, брошуру про природу Миколаївщини. </t>
  </si>
  <si>
    <r>
      <t>В рамках здійснення заходу</t>
    </r>
    <r>
      <rPr>
        <sz val="11"/>
        <rFont val="Times New Roman"/>
        <family val="1"/>
        <charset val="204"/>
      </rPr>
      <t xml:space="preserve"> було проведено три еколого –освітніх заходи, а саме еколого-спортивне свято, присвячене  Всеукраїнському Дню довкілля; екологічний семінар до Європейського дня парків;  майстер-класи природоохоронного напрямку для дітей та виставка фоторобіт «Тилігульський пленер», присвячені Всесвітньому дню охорони навколишнього середовища.</t>
    </r>
  </si>
  <si>
    <t>Захід повністю виконано. В рамках виконання заходу було проведено інвентаризацію видів рослин, занесених до Червоної книги України. Оновлено інформацію щодо сучасного стану популяцій рідкісних та зникаючих видів флори на території області, динаміки їх популяцій, підготовлено картографічні матеріали, висновки та пропозиції з врахуванням змін, що відбулися з останнього видання Червоної книги України за 10 років. Економія коштів - 6000,0 грн.</t>
  </si>
  <si>
    <t>Захід знаходиться в стадії виконання. Проведено інженерно-геологічні вишукування траси ходу річки Сосик та розроблено проект реконструкції (днопоглиблюваних робіт). В зв’язку з неможливістю виконання у 2019 році третього етапу робіт, а саме проведення процедур ОВД та держбудекспертизи, через встановлені чинним законодавством терміни, повністю захід буде виконаний у 2020 році.  Залишок неосвоєних коштів - 160800,0 грн.</t>
  </si>
  <si>
    <t>Природоохоронний захід впроваджено шляхом організації конкурсу у два  тури – творчий та практичний -  для забезпечення популяризації охорони навколишнього природного середовища серед дітей, підвищення екологічної свідомості та їх освіченості. В рамках заходу було проведено конкурс малюнків, еколого-пізнавальну екскурсію, еколого-освітню лекцію серед учнів шкіл Очаківського району Миколаївської області</t>
  </si>
  <si>
    <t>В рамках здійснення заходу було розроблено концепційний план проєкт озеленення та спроектовано ділянки з ландшафтними композиціями, проведено послуги по догляду за існуючими рослинами, виконано формувальні стрижки живоплотів та чагарників, висадження крупномірних дерев та чагарників, висадження листяних та хвойних чагарників, багаторічних квітів та цибулинних рослин, посів та закріплення багаторічних газонів, оформлено фактичний дендроплан, розроблено план крапельного зрошення.</t>
  </si>
  <si>
    <t>В рамках здійснення заходу організовано розроблення ескізного проєкту реконструкції екологічної стежки «Трикратський ліс» в межах Вознесенського району. У проєкті запроектовано заходи поліпшення експлуатаційного стану екологічної стежки, забезпечення збереження природних комплексів територій та об’єктів природно-заповідного фонду, підвищення туристичної привабливості об’єкту, в тому числі відновлення мережі стежок для пішохідних екскурсій в межах Трикратського лісу,  розчистка та укріплення берегів водойми, реконструкція мосту та водоспаду, проєктування місць відпочинку та об’єктів інфраструктури, в тому числі під’їзних шляхів, автостоянок, облаштування екологічної стежки інформаційними та протипожежними знаками, огорожами, лавами та урнами, організація збирання та вивезення твердих і рідких побутових відходів.</t>
  </si>
  <si>
    <t>Замовник робіт КП "Миколаївський міжнародний аеропорт"</t>
  </si>
  <si>
    <t>Замовник робіт КП "Дирекція з капітального будівництва та реконструкції" Миколаївської обласної ради</t>
  </si>
  <si>
    <t>Замовник робіт Вознесенська міська рада</t>
  </si>
  <si>
    <t>Замовник робіт Первомаська міська рада</t>
  </si>
  <si>
    <t xml:space="preserve">Замовник робіт управління капітального будівництва облдержадміністрації </t>
  </si>
  <si>
    <t>щодо стану освоєння коштів обласного цільового фонду охорони навколишнього природного середовища</t>
  </si>
  <si>
    <t>В рамках здійснення заходу проведений ремонт в приміщенні еколого-освітнього центру  РЛП «Приінгульський» та придбано меблі, квадракопьер та компютер в комплекті.
Для поповнення мобільної експозиції  РЛП «Тилігульський» виготовлено набір листівок із зображенням птахів, що мешкають на території РЛП «Тилігульський». Економія коштів виникла за підсумками проведення процедури електронної закупівлі.</t>
  </si>
  <si>
    <t>В рамках здійснення заходу виготовлено аншлаги та охоронні і інформаційні знаки для трьох регіональних ландшафтних парків Миколаївської області. Всього виготовлено 23 аншлаги та 22 охоронних знаки для парків, що дозволить підвищити рівень їх укомплектування зазначеними засобами та, відповідно, підвищити рівень охорони природних комплексів,  інформованість місцевого населення та відвідувачів щодо природоохоронного режиму та меж парків. Економія коштів за підсумками проведення процедури електронної закупівлі - 2250,0 грн.</t>
  </si>
  <si>
    <t>Кошти освоєно на утримання та матеріально-технічне забезпечення статутної  діяльності чотирьох регіональних ландшафтних парків області. 6,099 тис. грн - економія коштів.</t>
  </si>
  <si>
    <t xml:space="preserve">Виконано монтаж фундаментів та блоків усесерднювача, огорожа території очисних споруд. Невиконання планових показників в сумі 3604,331 тис.грн. та повернення коштів  в сумі 1891,540 тис.грн.пов’язано  з виникненням додаткових робіт, а саме:відновлення двох існуючих мулових майданчиків, які зруйновані під впливом природніх факторів, відновлення яких не було враховано у проєктно-кошторисній документації. Проєктно-кошторисна документація потребує коригування. </t>
  </si>
  <si>
    <t>Неосвоєння коштів пов’язано з тим, що відкрита судова справа про стягнення заборгованості з підрядної організації, яка виникла за підсумками ревізії проведнної за минули роки.</t>
  </si>
  <si>
    <t>Відкоригована проєктно-кошторисна документаціята отримано позитивний висновок експертизи.</t>
  </si>
  <si>
    <t>В зв’язку з неможливістю отримання в облархітектурі містобудівних умов і обмежень (МУО) для виготовлення проєктно-кошторисної документації, так як Березанською селищною радою не розроблено та не узгоджено проєкт землеустрою (відповідна земельна ділянка під будівництво не оформлена та немає кадастрового номеру), кошти не освоєно.</t>
  </si>
  <si>
    <t>В 2019 році проєктно-кошторисна документація коригується за кошти місцевого бюджету міста Новий - Буг. Кошти не освоєні в зв'язку з тим, що відкоригована ПКД не пройшла експертизу.</t>
  </si>
  <si>
    <t xml:space="preserve">Виконано прокладення самопливного колектора  із ПЕ труб "Корсис" діаметром 315 мм довжиною 590 м.п. Повернуто кошти до обласного бюджету в сумі 103,706 тис.грн в зв'язку не завершиними роботами внаслідок неможливості виконати підключення до діючого каналізаційного колектору по технічним умовам балансоутримувача. </t>
  </si>
  <si>
    <t xml:space="preserve">Будівництво очисних споруд по сучасній технології "Biotal" продуктивністю 40 м3/добу з біологічним очищенням і знезараженням господарсько-побутових стоків з ефективністю очистки до 99 %. Об’єкт введено в експлуатацію. Повернуто кошти в сумі 60,976тис.грн.за рахунок економії статті "Кошти на покриття ризику всіх учасників будівництва" зведеного кошторисного розрахунку вартості об'єкта будівництва.  </t>
  </si>
  <si>
    <t>Реконструкція самопливного каналізаційного колектору по вул. Бузька у м. Очакові Миколаївської області</t>
  </si>
  <si>
    <t>Виконані роботи з прокладання каналізаційних труб Д315 та монтаж термо-шафи.Виконані роботи з прокладання каналізаційних труб Д315 та монтаж термо-шафи.</t>
  </si>
  <si>
    <t xml:space="preserve">Проведено реконструкцію очисних споруд каналізації           м. Первомайськ Миколаївської області. Встановлено обладнання механічної очистки. Повністю реконструйовані споруди пісколовок, приймальної та розподільчої камери та первісних розподільних відстійників. </t>
  </si>
  <si>
    <t>Проведено будівельні роботи по об’єкту, відновлено асфальтове покриття по заходу "Реконструкція напірного каналізаційного колектора по вул. Київська на ділянці від вул. Осипенка до вул. Танасчишина в м.Вознесенськ"</t>
  </si>
  <si>
    <t xml:space="preserve">Проводилися роботи з реконструкціїділянки напірного колектора насосної станції каналізації "ПТУ" - насосної станції каналізації "Південна" у м. Первомайськ </t>
  </si>
  <si>
    <t xml:space="preserve">Начальник управління екології та приролдних ресурсів облдержадміністрації </t>
  </si>
</sst>
</file>

<file path=xl/styles.xml><?xml version="1.0" encoding="utf-8"?>
<styleSheet xmlns="http://schemas.openxmlformats.org/spreadsheetml/2006/main">
  <numFmts count="7">
    <numFmt numFmtId="164" formatCode="0.0%"/>
    <numFmt numFmtId="165" formatCode="0.0"/>
    <numFmt numFmtId="166" formatCode="0.000"/>
    <numFmt numFmtId="167" formatCode="0.0000"/>
    <numFmt numFmtId="168" formatCode="0.00000"/>
    <numFmt numFmtId="169" formatCode="0.0000000"/>
    <numFmt numFmtId="170" formatCode="#,##0.000"/>
  </numFmts>
  <fonts count="14">
    <font>
      <sz val="10"/>
      <name val="Arial Cyr"/>
      <charset val="204"/>
    </font>
    <font>
      <sz val="11"/>
      <color theme="1"/>
      <name val="Calibri"/>
      <family val="2"/>
      <charset val="204"/>
      <scheme val="minor"/>
    </font>
    <font>
      <b/>
      <sz val="12"/>
      <name val="Times New Roman"/>
      <family val="1"/>
    </font>
    <font>
      <sz val="10"/>
      <name val="Arial Cyr"/>
      <charset val="204"/>
    </font>
    <font>
      <sz val="12"/>
      <name val="Times New Roman"/>
      <family val="1"/>
      <charset val="204"/>
    </font>
    <font>
      <sz val="12"/>
      <color rgb="FF000000"/>
      <name val="Times New Roman"/>
      <family val="1"/>
      <charset val="204"/>
    </font>
    <font>
      <sz val="11"/>
      <name val="Times New Roman"/>
      <family val="1"/>
      <charset val="204"/>
    </font>
    <font>
      <sz val="12"/>
      <name val="Arial Cyr"/>
      <charset val="204"/>
    </font>
    <font>
      <sz val="12"/>
      <name val="Times New Roman"/>
      <family val="1"/>
    </font>
    <font>
      <b/>
      <sz val="12"/>
      <name val="Times New Roman"/>
      <family val="1"/>
      <charset val="204"/>
    </font>
    <font>
      <b/>
      <sz val="12"/>
      <name val="Arial Cyr"/>
      <charset val="204"/>
    </font>
    <font>
      <sz val="11"/>
      <color indexed="8"/>
      <name val="Calibri"/>
      <family val="2"/>
      <charset val="204"/>
    </font>
    <font>
      <sz val="11"/>
      <color rgb="FF000000"/>
      <name val="Times New Roman"/>
      <family val="1"/>
      <charset val="204"/>
    </font>
    <font>
      <b/>
      <sz val="12"/>
      <color rgb="FF00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4">
    <xf numFmtId="0" fontId="0" fillId="0" borderId="0"/>
    <xf numFmtId="9" fontId="3" fillId="0" borderId="0" applyFont="0" applyFill="0" applyBorder="0" applyAlignment="0" applyProtection="0"/>
    <xf numFmtId="0" fontId="11" fillId="0" borderId="0"/>
    <xf numFmtId="0" fontId="1" fillId="0" borderId="0"/>
  </cellStyleXfs>
  <cellXfs count="70">
    <xf numFmtId="0" fontId="0" fillId="0" borderId="0" xfId="0"/>
    <xf numFmtId="0" fontId="5" fillId="2" borderId="1" xfId="0" applyFont="1" applyFill="1" applyBorder="1" applyAlignment="1">
      <alignment vertical="center" wrapText="1"/>
    </xf>
    <xf numFmtId="170" fontId="4" fillId="3" borderId="1" xfId="0" applyNumberFormat="1" applyFont="1" applyFill="1" applyBorder="1" applyAlignment="1">
      <alignment vertical="center" wrapText="1"/>
    </xf>
    <xf numFmtId="166" fontId="4" fillId="0" borderId="1" xfId="0" applyNumberFormat="1" applyFont="1" applyFill="1" applyBorder="1" applyAlignment="1">
      <alignment vertical="center" wrapText="1"/>
    </xf>
    <xf numFmtId="166" fontId="4" fillId="0" borderId="2" xfId="0" applyNumberFormat="1" applyFont="1" applyFill="1" applyBorder="1" applyAlignment="1">
      <alignment vertical="center" wrapText="1"/>
    </xf>
    <xf numFmtId="0" fontId="7" fillId="0" borderId="0" xfId="0" applyFont="1" applyAlignment="1"/>
    <xf numFmtId="49" fontId="9"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7" fillId="0" borderId="0" xfId="0" applyFont="1" applyAlignment="1">
      <alignment horizontal="left" vertical="center"/>
    </xf>
    <xf numFmtId="0" fontId="10" fillId="0" borderId="0" xfId="0" applyFont="1" applyAlignment="1">
      <alignment horizontal="center" vertical="center" wrapText="1"/>
    </xf>
    <xf numFmtId="49" fontId="4"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0" fontId="7" fillId="0" borderId="0" xfId="0" applyFont="1" applyAlignment="1">
      <alignment horizontal="center" vertical="center" wrapText="1"/>
    </xf>
    <xf numFmtId="49" fontId="8" fillId="2" borderId="1" xfId="0" applyNumberFormat="1" applyFont="1" applyFill="1" applyBorder="1" applyAlignment="1">
      <alignment horizontal="center"/>
    </xf>
    <xf numFmtId="0" fontId="2" fillId="2" borderId="1" xfId="0" applyFont="1" applyFill="1" applyBorder="1" applyAlignment="1">
      <alignment wrapText="1"/>
    </xf>
    <xf numFmtId="2" fontId="8" fillId="2" borderId="1" xfId="0" applyNumberFormat="1" applyFont="1" applyFill="1" applyBorder="1" applyAlignment="1">
      <alignment horizontal="center"/>
    </xf>
    <xf numFmtId="0" fontId="7" fillId="2" borderId="0" xfId="0" applyFont="1" applyFill="1" applyAlignment="1"/>
    <xf numFmtId="49" fontId="2" fillId="2" borderId="1" xfId="0" applyNumberFormat="1" applyFont="1" applyFill="1" applyBorder="1" applyAlignment="1">
      <alignment horizontal="center"/>
    </xf>
    <xf numFmtId="0" fontId="9" fillId="2" borderId="1" xfId="0" applyFont="1" applyFill="1" applyBorder="1" applyAlignment="1">
      <alignment wrapText="1"/>
    </xf>
    <xf numFmtId="2" fontId="9" fillId="2" borderId="1" xfId="0" applyNumberFormat="1" applyFont="1" applyFill="1" applyBorder="1" applyAlignment="1"/>
    <xf numFmtId="168" fontId="9" fillId="2" borderId="1" xfId="0" applyNumberFormat="1" applyFont="1" applyFill="1" applyBorder="1" applyAlignment="1"/>
    <xf numFmtId="9" fontId="9" fillId="2" borderId="1" xfId="1" applyFont="1" applyFill="1" applyBorder="1" applyAlignment="1"/>
    <xf numFmtId="2" fontId="2" fillId="2" borderId="1" xfId="0" applyNumberFormat="1" applyFont="1" applyFill="1" applyBorder="1" applyAlignment="1">
      <alignment horizontal="center"/>
    </xf>
    <xf numFmtId="2" fontId="7" fillId="2" borderId="0" xfId="0" applyNumberFormat="1" applyFont="1" applyFill="1" applyAlignment="1"/>
    <xf numFmtId="169" fontId="7" fillId="2" borderId="0" xfId="0" applyNumberFormat="1" applyFont="1" applyFill="1" applyAlignment="1"/>
    <xf numFmtId="0" fontId="4" fillId="0" borderId="1" xfId="0" applyFont="1" applyFill="1" applyBorder="1" applyAlignment="1">
      <alignment vertical="top" wrapText="1"/>
    </xf>
    <xf numFmtId="165" fontId="4" fillId="0" borderId="1" xfId="0" applyNumberFormat="1" applyFont="1" applyBorder="1" applyAlignment="1">
      <alignment horizontal="right" vertical="center" wrapText="1"/>
    </xf>
    <xf numFmtId="166" fontId="5" fillId="2" borderId="1" xfId="0" applyNumberFormat="1" applyFont="1" applyFill="1" applyBorder="1" applyAlignment="1">
      <alignment horizontal="right" vertical="center" wrapText="1"/>
    </xf>
    <xf numFmtId="9" fontId="8" fillId="2" borderId="1" xfId="1" applyFont="1" applyFill="1" applyBorder="1" applyAlignment="1">
      <alignment vertical="center"/>
    </xf>
    <xf numFmtId="2" fontId="5" fillId="2" borderId="1" xfId="0" applyNumberFormat="1" applyFont="1" applyFill="1" applyBorder="1" applyAlignment="1">
      <alignment horizontal="right" vertical="center" wrapText="1"/>
    </xf>
    <xf numFmtId="167" fontId="5" fillId="2" borderId="1" xfId="0" applyNumberFormat="1" applyFont="1" applyFill="1" applyBorder="1" applyAlignment="1">
      <alignment horizontal="right" vertical="center" wrapText="1"/>
    </xf>
    <xf numFmtId="2" fontId="7" fillId="0" borderId="0" xfId="0" applyNumberFormat="1" applyFont="1" applyAlignment="1"/>
    <xf numFmtId="0" fontId="4" fillId="2" borderId="1" xfId="0" applyFont="1" applyFill="1" applyBorder="1" applyAlignment="1">
      <alignment vertical="center" wrapText="1"/>
    </xf>
    <xf numFmtId="9" fontId="8" fillId="0" borderId="1" xfId="1" applyFont="1" applyBorder="1" applyAlignment="1">
      <alignment vertical="center"/>
    </xf>
    <xf numFmtId="165" fontId="5" fillId="0" borderId="1" xfId="0" applyNumberFormat="1" applyFont="1" applyBorder="1" applyAlignment="1">
      <alignment horizontal="right" vertical="center" wrapText="1"/>
    </xf>
    <xf numFmtId="49" fontId="8" fillId="0" borderId="1" xfId="0" applyNumberFormat="1" applyFont="1" applyBorder="1" applyAlignment="1">
      <alignment horizontal="center"/>
    </xf>
    <xf numFmtId="168" fontId="5" fillId="2" borderId="1" xfId="0" applyNumberFormat="1" applyFont="1" applyFill="1" applyBorder="1" applyAlignment="1">
      <alignment horizontal="right" vertical="center" wrapText="1"/>
    </xf>
    <xf numFmtId="49" fontId="8" fillId="0" borderId="4" xfId="0" applyNumberFormat="1" applyFont="1" applyBorder="1" applyAlignment="1">
      <alignment horizontal="center"/>
    </xf>
    <xf numFmtId="0" fontId="5" fillId="2" borderId="3" xfId="0" applyFont="1" applyFill="1" applyBorder="1" applyAlignment="1">
      <alignment vertical="center" wrapText="1"/>
    </xf>
    <xf numFmtId="165" fontId="5" fillId="0" borderId="3" xfId="0" applyNumberFormat="1" applyFont="1" applyBorder="1" applyAlignment="1">
      <alignment horizontal="right" vertical="center" wrapText="1"/>
    </xf>
    <xf numFmtId="2" fontId="5" fillId="2" borderId="3" xfId="0" applyNumberFormat="1" applyFont="1" applyFill="1" applyBorder="1" applyAlignment="1">
      <alignment horizontal="right" vertical="center" wrapText="1"/>
    </xf>
    <xf numFmtId="9" fontId="8" fillId="0" borderId="3" xfId="1" applyFont="1" applyBorder="1" applyAlignment="1">
      <alignment vertical="center"/>
    </xf>
    <xf numFmtId="49" fontId="8" fillId="0" borderId="0" xfId="0" applyNumberFormat="1" applyFont="1" applyAlignment="1">
      <alignment horizontal="center"/>
    </xf>
    <xf numFmtId="0" fontId="8" fillId="0" borderId="0" xfId="0" applyFont="1" applyAlignment="1"/>
    <xf numFmtId="0" fontId="8" fillId="0" borderId="0" xfId="0" applyFont="1" applyAlignment="1">
      <alignment horizontal="right"/>
    </xf>
    <xf numFmtId="0" fontId="5" fillId="2" borderId="0" xfId="0" applyFont="1" applyFill="1" applyBorder="1" applyAlignment="1">
      <alignment vertical="center" wrapText="1"/>
    </xf>
    <xf numFmtId="0" fontId="5" fillId="2" borderId="0" xfId="0" applyFont="1" applyFill="1" applyBorder="1" applyAlignment="1">
      <alignment horizontal="right" vertical="center" wrapText="1"/>
    </xf>
    <xf numFmtId="0" fontId="8" fillId="0" borderId="0" xfId="0" applyFont="1" applyAlignment="1">
      <alignment wrapText="1"/>
    </xf>
    <xf numFmtId="2" fontId="8" fillId="0" borderId="0" xfId="0" applyNumberFormat="1" applyFont="1" applyAlignment="1"/>
    <xf numFmtId="49" fontId="7" fillId="0" borderId="0" xfId="0" applyNumberFormat="1" applyFont="1" applyAlignment="1">
      <alignment horizontal="center"/>
    </xf>
    <xf numFmtId="0" fontId="4" fillId="0" borderId="1" xfId="0" applyFont="1" applyFill="1" applyBorder="1" applyAlignment="1">
      <alignment horizontal="center" vertical="center" wrapText="1"/>
    </xf>
    <xf numFmtId="9" fontId="8" fillId="2" borderId="1" xfId="1" applyFont="1" applyFill="1" applyBorder="1" applyAlignment="1">
      <alignment horizontal="center" vertical="center"/>
    </xf>
    <xf numFmtId="2" fontId="9" fillId="2" borderId="1" xfId="0" applyNumberFormat="1" applyFont="1" applyFill="1" applyBorder="1" applyAlignment="1">
      <alignment horizontal="center"/>
    </xf>
    <xf numFmtId="9" fontId="9" fillId="2" borderId="1" xfId="1" applyFont="1" applyFill="1" applyBorder="1" applyAlignment="1">
      <alignment horizontal="center"/>
    </xf>
    <xf numFmtId="164" fontId="2" fillId="2" borderId="1" xfId="0" applyNumberFormat="1" applyFont="1" applyFill="1" applyBorder="1" applyAlignment="1">
      <alignment horizontal="center"/>
    </xf>
    <xf numFmtId="167" fontId="7" fillId="0" borderId="0" xfId="0" applyNumberFormat="1" applyFont="1" applyAlignment="1"/>
    <xf numFmtId="0" fontId="12" fillId="2" borderId="1" xfId="0" applyFont="1" applyFill="1" applyBorder="1" applyAlignment="1">
      <alignment vertical="center" wrapText="1"/>
    </xf>
    <xf numFmtId="0" fontId="13" fillId="2" borderId="1" xfId="0" applyFont="1" applyFill="1" applyBorder="1" applyAlignment="1">
      <alignment vertical="center" wrapText="1"/>
    </xf>
    <xf numFmtId="166" fontId="4" fillId="0" borderId="1" xfId="0" applyNumberFormat="1" applyFont="1" applyFill="1" applyBorder="1" applyAlignment="1">
      <alignment horizontal="center" vertical="center" wrapText="1"/>
    </xf>
    <xf numFmtId="166" fontId="9" fillId="0" borderId="1" xfId="0" applyNumberFormat="1" applyFont="1" applyFill="1" applyBorder="1" applyAlignment="1">
      <alignment horizontal="center" vertical="center" wrapText="1"/>
    </xf>
    <xf numFmtId="166" fontId="9" fillId="0" borderId="2" xfId="0" applyNumberFormat="1" applyFont="1" applyFill="1" applyBorder="1" applyAlignment="1">
      <alignment horizontal="center" vertical="center" wrapText="1"/>
    </xf>
    <xf numFmtId="9" fontId="9" fillId="0" borderId="2" xfId="1" applyFont="1" applyFill="1" applyBorder="1" applyAlignment="1">
      <alignment horizontal="center" vertical="center" wrapText="1"/>
    </xf>
    <xf numFmtId="170" fontId="9" fillId="3" borderId="1" xfId="0" applyNumberFormat="1" applyFont="1" applyFill="1" applyBorder="1" applyAlignment="1">
      <alignment horizontal="center" vertical="center" wrapText="1"/>
    </xf>
    <xf numFmtId="9" fontId="9" fillId="3" borderId="1" xfId="1" applyFont="1" applyFill="1" applyBorder="1" applyAlignment="1">
      <alignment horizontal="center" vertical="center" wrapText="1"/>
    </xf>
    <xf numFmtId="168" fontId="7" fillId="0" borderId="0" xfId="0" applyNumberFormat="1" applyFont="1" applyAlignment="1"/>
    <xf numFmtId="164" fontId="9" fillId="0" borderId="1" xfId="1" applyNumberFormat="1" applyFont="1" applyFill="1" applyBorder="1" applyAlignment="1">
      <alignment horizontal="center" vertical="center" wrapText="1"/>
    </xf>
    <xf numFmtId="0" fontId="2"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center" vertical="center"/>
    </xf>
  </cellXfs>
  <cellStyles count="4">
    <cellStyle name="Обычный" xfId="0" builtinId="0"/>
    <cellStyle name="Обычный 2" xfId="2"/>
    <cellStyle name="Обычный 3" xfId="3"/>
    <cellStyle name="Процентный"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J83"/>
  <sheetViews>
    <sheetView showGridLines="0" tabSelected="1" view="pageBreakPreview" topLeftCell="B1" zoomScaleNormal="100" zoomScaleSheetLayoutView="100" workbookViewId="0">
      <pane ySplit="4" topLeftCell="A5" activePane="bottomLeft" state="frozen"/>
      <selection pane="bottomLeft" activeCell="C9" sqref="C9"/>
    </sheetView>
  </sheetViews>
  <sheetFormatPr defaultColWidth="9.109375" defaultRowHeight="15"/>
  <cols>
    <col min="1" max="1" width="3.109375" style="5" hidden="1" customWidth="1"/>
    <col min="2" max="2" width="4.6640625" style="50" customWidth="1"/>
    <col min="3" max="3" width="54" style="5" customWidth="1"/>
    <col min="4" max="4" width="12.109375" style="5" customWidth="1"/>
    <col min="5" max="6" width="15.109375" style="5" customWidth="1"/>
    <col min="7" max="7" width="12.33203125" style="5" customWidth="1"/>
    <col min="8" max="8" width="56.33203125" style="5" customWidth="1"/>
    <col min="9" max="9" width="9.5546875" style="5" bestFit="1" customWidth="1"/>
    <col min="10" max="10" width="16.109375" style="5" bestFit="1" customWidth="1"/>
    <col min="11" max="16384" width="9.109375" style="5"/>
  </cols>
  <sheetData>
    <row r="1" spans="1:10" ht="14.25" customHeight="1">
      <c r="B1" s="67" t="s">
        <v>17</v>
      </c>
      <c r="C1" s="67"/>
      <c r="D1" s="67"/>
      <c r="E1" s="67"/>
      <c r="F1" s="67"/>
      <c r="G1" s="67"/>
      <c r="H1" s="67"/>
    </row>
    <row r="2" spans="1:10" ht="15.75" customHeight="1">
      <c r="B2" s="68" t="s">
        <v>68</v>
      </c>
      <c r="C2" s="68"/>
      <c r="D2" s="68"/>
      <c r="E2" s="68"/>
      <c r="F2" s="68"/>
      <c r="G2" s="68"/>
      <c r="H2" s="68"/>
    </row>
    <row r="3" spans="1:10" ht="22.5" customHeight="1">
      <c r="B3" s="69" t="s">
        <v>32</v>
      </c>
      <c r="C3" s="69"/>
      <c r="D3" s="69"/>
      <c r="E3" s="69"/>
      <c r="F3" s="69"/>
      <c r="G3" s="69"/>
      <c r="H3" s="69"/>
    </row>
    <row r="4" spans="1:10" s="9" customFormat="1" ht="78">
      <c r="B4" s="6" t="s">
        <v>11</v>
      </c>
      <c r="C4" s="7" t="s">
        <v>1</v>
      </c>
      <c r="D4" s="7" t="s">
        <v>51</v>
      </c>
      <c r="E4" s="7" t="str">
        <f>CONCATENATE("Профінансовано "&amp;B3&amp;","&amp;  "   тис.грн")</f>
        <v>Профінансовано за січень-грудень 2019 року,   тис.грн</v>
      </c>
      <c r="F4" s="7" t="str">
        <f>CONCATENATE("Використано      "&amp;B3&amp;","&amp;  "   тис.грн")</f>
        <v>Використано      за січень-грудень 2019 року,   тис.грн</v>
      </c>
      <c r="G4" s="7" t="s">
        <v>52</v>
      </c>
      <c r="H4" s="7" t="s">
        <v>54</v>
      </c>
      <c r="I4" s="8"/>
    </row>
    <row r="5" spans="1:10" s="13" customFormat="1" ht="15.6">
      <c r="B5" s="10" t="s">
        <v>16</v>
      </c>
      <c r="C5" s="11">
        <v>2</v>
      </c>
      <c r="D5" s="11">
        <v>4</v>
      </c>
      <c r="E5" s="11">
        <v>5</v>
      </c>
      <c r="F5" s="11">
        <v>5</v>
      </c>
      <c r="G5" s="11">
        <v>6</v>
      </c>
      <c r="H5" s="12">
        <v>7</v>
      </c>
      <c r="I5" s="8"/>
    </row>
    <row r="6" spans="1:10" s="17" customFormat="1" ht="15.6">
      <c r="B6" s="14"/>
      <c r="C6" s="15" t="s">
        <v>0</v>
      </c>
      <c r="D6" s="23">
        <f>D7+D24</f>
        <v>39858.436000000002</v>
      </c>
      <c r="E6" s="23">
        <f t="shared" ref="E6:F6" si="0">E7+E24</f>
        <v>30113.852160000002</v>
      </c>
      <c r="F6" s="23">
        <f t="shared" si="0"/>
        <v>30113.852160000002</v>
      </c>
      <c r="G6" s="55">
        <f t="shared" ref="G6:G23" si="1">IF(F6=0,0,F6/D6)</f>
        <v>0.75552016541742884</v>
      </c>
      <c r="H6" s="16" t="s">
        <v>3</v>
      </c>
    </row>
    <row r="7" spans="1:10" s="17" customFormat="1" ht="48.75" customHeight="1">
      <c r="A7" s="17" t="s">
        <v>15</v>
      </c>
      <c r="B7" s="18"/>
      <c r="C7" s="19" t="s">
        <v>53</v>
      </c>
      <c r="D7" s="53">
        <f>D8+D15+D17+D19+D21</f>
        <v>34984.436000000002</v>
      </c>
      <c r="E7" s="53">
        <f t="shared" ref="E7:F7" si="2">E8+E15+E17+E19+E21</f>
        <v>25420.97825</v>
      </c>
      <c r="F7" s="53">
        <f t="shared" si="2"/>
        <v>25420.97825</v>
      </c>
      <c r="G7" s="54">
        <f>F7/D7</f>
        <v>0.72663678928538389</v>
      </c>
      <c r="H7" s="1"/>
      <c r="I7" s="24"/>
      <c r="J7" s="25"/>
    </row>
    <row r="8" spans="1:10" s="17" customFormat="1" ht="34.5" customHeight="1">
      <c r="B8" s="18"/>
      <c r="C8" s="19" t="s">
        <v>67</v>
      </c>
      <c r="D8" s="53">
        <f>D9+D10+D11+D12+D13+D14</f>
        <v>14074.594000000001</v>
      </c>
      <c r="E8" s="53">
        <f t="shared" ref="E8:F8" si="3">E9+E10+E11+E12+E13+E14</f>
        <v>4576.08</v>
      </c>
      <c r="F8" s="53">
        <f t="shared" si="3"/>
        <v>4576.08</v>
      </c>
      <c r="G8" s="54">
        <f>F8/D8</f>
        <v>0.32513051531006859</v>
      </c>
      <c r="H8" s="1"/>
      <c r="I8" s="24"/>
      <c r="J8" s="25"/>
    </row>
    <row r="9" spans="1:10" s="17" customFormat="1" ht="120" customHeight="1">
      <c r="B9" s="14" t="s">
        <v>16</v>
      </c>
      <c r="C9" s="1" t="s">
        <v>41</v>
      </c>
      <c r="D9" s="2">
        <v>720</v>
      </c>
      <c r="E9" s="51">
        <v>0</v>
      </c>
      <c r="F9" s="51">
        <f t="shared" ref="F9:F23" si="4">E9</f>
        <v>0</v>
      </c>
      <c r="G9" s="52">
        <f t="shared" si="1"/>
        <v>0</v>
      </c>
      <c r="H9" s="1" t="s">
        <v>75</v>
      </c>
    </row>
    <row r="10" spans="1:10" s="17" customFormat="1" ht="162" customHeight="1">
      <c r="B10" s="14" t="s">
        <v>2</v>
      </c>
      <c r="C10" s="1" t="s">
        <v>42</v>
      </c>
      <c r="D10" s="3">
        <v>4962.7910000000002</v>
      </c>
      <c r="E10" s="51">
        <v>1358.46</v>
      </c>
      <c r="F10" s="51">
        <f t="shared" si="4"/>
        <v>1358.46</v>
      </c>
      <c r="G10" s="52">
        <f t="shared" si="1"/>
        <v>0.2737290367456538</v>
      </c>
      <c r="H10" s="1" t="s">
        <v>72</v>
      </c>
    </row>
    <row r="11" spans="1:10" s="17" customFormat="1" ht="64.5" customHeight="1">
      <c r="B11" s="14" t="s">
        <v>4</v>
      </c>
      <c r="C11" s="1" t="s">
        <v>43</v>
      </c>
      <c r="D11" s="3">
        <v>270.73200000000003</v>
      </c>
      <c r="E11" s="51">
        <v>0</v>
      </c>
      <c r="F11" s="51">
        <f t="shared" si="4"/>
        <v>0</v>
      </c>
      <c r="G11" s="52">
        <f t="shared" si="1"/>
        <v>0</v>
      </c>
      <c r="H11" s="1" t="s">
        <v>73</v>
      </c>
    </row>
    <row r="12" spans="1:10" s="17" customFormat="1" ht="79.5" customHeight="1">
      <c r="B12" s="14" t="s">
        <v>5</v>
      </c>
      <c r="C12" s="1" t="s">
        <v>44</v>
      </c>
      <c r="D12" s="3">
        <v>221.505</v>
      </c>
      <c r="E12" s="51">
        <v>221.505</v>
      </c>
      <c r="F12" s="51">
        <f t="shared" si="4"/>
        <v>221.505</v>
      </c>
      <c r="G12" s="52">
        <f t="shared" si="1"/>
        <v>1</v>
      </c>
      <c r="H12" s="1" t="s">
        <v>74</v>
      </c>
    </row>
    <row r="13" spans="1:10" s="17" customFormat="1" ht="97.5" customHeight="1">
      <c r="B13" s="14" t="s">
        <v>6</v>
      </c>
      <c r="C13" s="1" t="s">
        <v>45</v>
      </c>
      <c r="D13" s="3">
        <v>4504.0649999999996</v>
      </c>
      <c r="E13" s="51">
        <v>0</v>
      </c>
      <c r="F13" s="51">
        <f t="shared" si="4"/>
        <v>0</v>
      </c>
      <c r="G13" s="52">
        <f t="shared" si="1"/>
        <v>0</v>
      </c>
      <c r="H13" s="1" t="s">
        <v>76</v>
      </c>
    </row>
    <row r="14" spans="1:10" s="17" customFormat="1" ht="109.2">
      <c r="B14" s="14" t="s">
        <v>7</v>
      </c>
      <c r="C14" s="1" t="s">
        <v>79</v>
      </c>
      <c r="D14" s="3">
        <v>3395.5010000000002</v>
      </c>
      <c r="E14" s="51">
        <v>2996.1149999999998</v>
      </c>
      <c r="F14" s="51">
        <f>E14</f>
        <v>2996.1149999999998</v>
      </c>
      <c r="G14" s="52">
        <f>IF(F14=0,0,F14/D14)</f>
        <v>0.88237788768137593</v>
      </c>
      <c r="H14" s="1" t="s">
        <v>77</v>
      </c>
    </row>
    <row r="15" spans="1:10" s="17" customFormat="1" ht="31.5" customHeight="1">
      <c r="B15" s="18"/>
      <c r="C15" s="19" t="s">
        <v>63</v>
      </c>
      <c r="D15" s="53">
        <f>D16</f>
        <v>3200</v>
      </c>
      <c r="E15" s="53">
        <f t="shared" ref="E15:G15" si="5">E16</f>
        <v>3139.0239999999999</v>
      </c>
      <c r="F15" s="53">
        <f t="shared" si="5"/>
        <v>3139.0239999999999</v>
      </c>
      <c r="G15" s="54">
        <f t="shared" si="5"/>
        <v>0.98094499999999996</v>
      </c>
      <c r="H15" s="1"/>
      <c r="I15" s="24"/>
      <c r="J15" s="25"/>
    </row>
    <row r="16" spans="1:10" s="17" customFormat="1" ht="134.25" customHeight="1">
      <c r="B16" s="14" t="s">
        <v>8</v>
      </c>
      <c r="C16" s="1" t="s">
        <v>40</v>
      </c>
      <c r="D16" s="2">
        <v>3200</v>
      </c>
      <c r="E16" s="51">
        <v>3139.0239999999999</v>
      </c>
      <c r="F16" s="51">
        <f>E16</f>
        <v>3139.0239999999999</v>
      </c>
      <c r="G16" s="52">
        <f>IF(F16=0,0,F16/D16)</f>
        <v>0.98094499999999996</v>
      </c>
      <c r="H16" s="1" t="s">
        <v>78</v>
      </c>
    </row>
    <row r="17" spans="1:10" s="17" customFormat="1" ht="46.8">
      <c r="B17" s="14"/>
      <c r="C17" s="58" t="s">
        <v>64</v>
      </c>
      <c r="D17" s="63">
        <f>D18</f>
        <v>104.977</v>
      </c>
      <c r="E17" s="63">
        <f t="shared" ref="E17:G17" si="6">E18</f>
        <v>104.977</v>
      </c>
      <c r="F17" s="63">
        <f t="shared" si="6"/>
        <v>104.977</v>
      </c>
      <c r="G17" s="64">
        <f t="shared" si="6"/>
        <v>1</v>
      </c>
      <c r="H17" s="1"/>
    </row>
    <row r="18" spans="1:10" s="17" customFormat="1" ht="68.25" customHeight="1">
      <c r="B18" s="14" t="s">
        <v>9</v>
      </c>
      <c r="C18" s="1" t="s">
        <v>46</v>
      </c>
      <c r="D18" s="59">
        <v>104.977</v>
      </c>
      <c r="E18" s="51">
        <v>104.977</v>
      </c>
      <c r="F18" s="51">
        <f t="shared" si="4"/>
        <v>104.977</v>
      </c>
      <c r="G18" s="52">
        <f t="shared" si="1"/>
        <v>1</v>
      </c>
      <c r="H18" s="1" t="s">
        <v>80</v>
      </c>
    </row>
    <row r="19" spans="1:10" s="17" customFormat="1" ht="25.5" customHeight="1">
      <c r="B19" s="14"/>
      <c r="C19" s="58" t="s">
        <v>65</v>
      </c>
      <c r="D19" s="60">
        <f>D20</f>
        <v>975</v>
      </c>
      <c r="E19" s="60">
        <f t="shared" ref="E19:G19" si="7">E20</f>
        <v>971.03224999999998</v>
      </c>
      <c r="F19" s="60">
        <f t="shared" si="7"/>
        <v>971.03224999999998</v>
      </c>
      <c r="G19" s="66">
        <f t="shared" si="7"/>
        <v>0.99593051282051281</v>
      </c>
      <c r="H19" s="1"/>
    </row>
    <row r="20" spans="1:10" s="17" customFormat="1" ht="114.75" customHeight="1">
      <c r="B20" s="14" t="s">
        <v>10</v>
      </c>
      <c r="C20" s="1" t="s">
        <v>47</v>
      </c>
      <c r="D20" s="3">
        <v>975</v>
      </c>
      <c r="E20" s="51">
        <v>971.03224999999998</v>
      </c>
      <c r="F20" s="51">
        <f t="shared" si="4"/>
        <v>971.03224999999998</v>
      </c>
      <c r="G20" s="52">
        <f t="shared" si="1"/>
        <v>0.99593051282051281</v>
      </c>
      <c r="H20" s="1" t="s">
        <v>82</v>
      </c>
    </row>
    <row r="21" spans="1:10" s="17" customFormat="1" ht="20.25" customHeight="1">
      <c r="B21" s="14"/>
      <c r="C21" s="58" t="s">
        <v>66</v>
      </c>
      <c r="D21" s="61">
        <f>D22+D23</f>
        <v>16629.865000000002</v>
      </c>
      <c r="E21" s="61">
        <f t="shared" ref="E21:F21" si="8">E22+E23</f>
        <v>16629.865000000002</v>
      </c>
      <c r="F21" s="61">
        <f t="shared" si="8"/>
        <v>16629.865000000002</v>
      </c>
      <c r="G21" s="62">
        <f>F21/D21</f>
        <v>1</v>
      </c>
      <c r="H21" s="1"/>
    </row>
    <row r="22" spans="1:10" s="17" customFormat="1" ht="108.75" customHeight="1">
      <c r="B22" s="14" t="s">
        <v>12</v>
      </c>
      <c r="C22" s="1" t="s">
        <v>48</v>
      </c>
      <c r="D22" s="4">
        <v>15306.351000000001</v>
      </c>
      <c r="E22" s="51">
        <v>15306.351000000001</v>
      </c>
      <c r="F22" s="51">
        <f t="shared" si="4"/>
        <v>15306.351000000001</v>
      </c>
      <c r="G22" s="52">
        <f t="shared" si="1"/>
        <v>1</v>
      </c>
      <c r="H22" s="1" t="s">
        <v>81</v>
      </c>
    </row>
    <row r="23" spans="1:10" s="17" customFormat="1" ht="118.5" customHeight="1">
      <c r="B23" s="14" t="s">
        <v>13</v>
      </c>
      <c r="C23" s="1" t="s">
        <v>49</v>
      </c>
      <c r="D23" s="4">
        <v>1323.5139999999999</v>
      </c>
      <c r="E23" s="51">
        <f>1323.514</f>
        <v>1323.5139999999999</v>
      </c>
      <c r="F23" s="51">
        <f t="shared" si="4"/>
        <v>1323.5139999999999</v>
      </c>
      <c r="G23" s="52">
        <f t="shared" si="1"/>
        <v>1</v>
      </c>
      <c r="H23" s="1" t="s">
        <v>83</v>
      </c>
    </row>
    <row r="24" spans="1:10" s="17" customFormat="1" ht="45.75" customHeight="1">
      <c r="A24" s="17" t="s">
        <v>15</v>
      </c>
      <c r="B24" s="18"/>
      <c r="C24" s="19" t="s">
        <v>39</v>
      </c>
      <c r="D24" s="20">
        <f>SUM(D25:D38)</f>
        <v>4874</v>
      </c>
      <c r="E24" s="21">
        <f>SUM(E25:E38)</f>
        <v>4692.8739100000003</v>
      </c>
      <c r="F24" s="21">
        <f>SUM(F25:F38)</f>
        <v>4692.8739100000003</v>
      </c>
      <c r="G24" s="22">
        <f>IF(F24=0,0,F24/D24)</f>
        <v>0.96283830734509646</v>
      </c>
      <c r="H24" s="1" t="s">
        <v>3</v>
      </c>
      <c r="I24" s="24"/>
      <c r="J24" s="25">
        <v>4692.8804</v>
      </c>
    </row>
    <row r="25" spans="1:10" ht="129.75" customHeight="1">
      <c r="B25" s="26">
        <v>1</v>
      </c>
      <c r="C25" s="1" t="s">
        <v>19</v>
      </c>
      <c r="D25" s="27">
        <v>150</v>
      </c>
      <c r="E25" s="28">
        <v>149.596</v>
      </c>
      <c r="F25" s="28">
        <v>149.596</v>
      </c>
      <c r="G25" s="29">
        <f t="shared" ref="G25:G28" si="9">IF(F25=0,0,F25/D25)</f>
        <v>0.99730666666666667</v>
      </c>
      <c r="H25" s="1" t="s">
        <v>34</v>
      </c>
      <c r="J25" s="5">
        <f>76899+15899+29899+23899</f>
        <v>146596</v>
      </c>
    </row>
    <row r="26" spans="1:10" ht="88.5" customHeight="1">
      <c r="B26" s="26">
        <v>2</v>
      </c>
      <c r="C26" s="1" t="s">
        <v>20</v>
      </c>
      <c r="D26" s="27">
        <v>50</v>
      </c>
      <c r="E26" s="30">
        <f>F26</f>
        <v>50</v>
      </c>
      <c r="F26" s="30">
        <f>38+12</f>
        <v>50</v>
      </c>
      <c r="G26" s="29">
        <f t="shared" si="9"/>
        <v>1</v>
      </c>
      <c r="H26" s="1" t="s">
        <v>33</v>
      </c>
    </row>
    <row r="27" spans="1:10" ht="86.25" customHeight="1">
      <c r="B27" s="26">
        <v>3</v>
      </c>
      <c r="C27" s="1" t="s">
        <v>21</v>
      </c>
      <c r="D27" s="27">
        <v>100</v>
      </c>
      <c r="E27" s="30">
        <f t="shared" ref="E27:E37" si="10">F27</f>
        <v>100</v>
      </c>
      <c r="F27" s="30">
        <v>100</v>
      </c>
      <c r="G27" s="29">
        <f t="shared" si="9"/>
        <v>1</v>
      </c>
      <c r="H27" s="1" t="s">
        <v>56</v>
      </c>
    </row>
    <row r="28" spans="1:10" ht="118.5" customHeight="1">
      <c r="B28" s="26">
        <v>4</v>
      </c>
      <c r="C28" s="1" t="s">
        <v>22</v>
      </c>
      <c r="D28" s="27">
        <v>1000</v>
      </c>
      <c r="E28" s="31">
        <f t="shared" si="10"/>
        <v>995.26649999999995</v>
      </c>
      <c r="F28" s="31">
        <v>995.26649999999995</v>
      </c>
      <c r="G28" s="29">
        <f t="shared" si="9"/>
        <v>0.99526649999999994</v>
      </c>
      <c r="H28" s="1" t="s">
        <v>55</v>
      </c>
      <c r="I28" s="32"/>
      <c r="J28" s="56"/>
    </row>
    <row r="29" spans="1:10" ht="216" customHeight="1">
      <c r="B29" s="26">
        <v>5</v>
      </c>
      <c r="C29" s="33" t="s">
        <v>38</v>
      </c>
      <c r="D29" s="27">
        <v>50</v>
      </c>
      <c r="E29" s="30">
        <f t="shared" si="10"/>
        <v>47.75</v>
      </c>
      <c r="F29" s="30">
        <v>47.75</v>
      </c>
      <c r="G29" s="34">
        <f t="shared" ref="G29:G38" si="11">IF(F29=0,0,F29/D29)</f>
        <v>0.95499999999999996</v>
      </c>
      <c r="H29" s="1" t="s">
        <v>70</v>
      </c>
    </row>
    <row r="30" spans="1:10" ht="193.5" customHeight="1">
      <c r="B30" s="26">
        <v>6</v>
      </c>
      <c r="C30" s="1" t="s">
        <v>30</v>
      </c>
      <c r="D30" s="27">
        <v>250</v>
      </c>
      <c r="E30" s="30">
        <f t="shared" si="10"/>
        <v>249.15996000000001</v>
      </c>
      <c r="F30" s="30">
        <f>249.15996</f>
        <v>249.15996000000001</v>
      </c>
      <c r="G30" s="34">
        <f t="shared" si="11"/>
        <v>0.99663984000000005</v>
      </c>
      <c r="H30" s="1" t="s">
        <v>69</v>
      </c>
    </row>
    <row r="31" spans="1:10" ht="141.75" customHeight="1">
      <c r="B31" s="26">
        <v>7</v>
      </c>
      <c r="C31" s="1" t="s">
        <v>23</v>
      </c>
      <c r="D31" s="35">
        <v>40</v>
      </c>
      <c r="E31" s="30">
        <f t="shared" si="10"/>
        <v>40</v>
      </c>
      <c r="F31" s="30">
        <v>40</v>
      </c>
      <c r="G31" s="34">
        <f t="shared" si="11"/>
        <v>1</v>
      </c>
      <c r="H31" s="57" t="s">
        <v>57</v>
      </c>
    </row>
    <row r="32" spans="1:10" ht="62.4">
      <c r="B32" s="36" t="s">
        <v>9</v>
      </c>
      <c r="C32" s="1" t="s">
        <v>24</v>
      </c>
      <c r="D32" s="35">
        <v>1750</v>
      </c>
      <c r="E32" s="37">
        <f t="shared" si="10"/>
        <v>1743.9014500000001</v>
      </c>
      <c r="F32" s="37">
        <v>1743.9014500000001</v>
      </c>
      <c r="G32" s="34">
        <f t="shared" si="11"/>
        <v>0.99651511428571438</v>
      </c>
      <c r="H32" s="1" t="s">
        <v>71</v>
      </c>
      <c r="J32" s="65">
        <f>D32-F32</f>
        <v>6.098549999999932</v>
      </c>
    </row>
    <row r="33" spans="2:8" ht="156.75" customHeight="1">
      <c r="B33" s="36" t="s">
        <v>10</v>
      </c>
      <c r="C33" s="1" t="s">
        <v>25</v>
      </c>
      <c r="D33" s="35">
        <v>50</v>
      </c>
      <c r="E33" s="30">
        <f t="shared" si="10"/>
        <v>44</v>
      </c>
      <c r="F33" s="30">
        <f>30.8+13.2</f>
        <v>44</v>
      </c>
      <c r="G33" s="34">
        <f t="shared" si="11"/>
        <v>0.88</v>
      </c>
      <c r="H33" s="1" t="s">
        <v>58</v>
      </c>
    </row>
    <row r="34" spans="2:8" ht="140.4">
      <c r="B34" s="36" t="s">
        <v>12</v>
      </c>
      <c r="C34" s="1" t="s">
        <v>26</v>
      </c>
      <c r="D34" s="35">
        <v>1000</v>
      </c>
      <c r="E34" s="30">
        <f t="shared" si="10"/>
        <v>839.2</v>
      </c>
      <c r="F34" s="30">
        <f>341.47363+497.72637</f>
        <v>839.2</v>
      </c>
      <c r="G34" s="34">
        <f t="shared" si="11"/>
        <v>0.83920000000000006</v>
      </c>
      <c r="H34" s="1" t="s">
        <v>59</v>
      </c>
    </row>
    <row r="35" spans="2:8" ht="163.5" customHeight="1">
      <c r="B35" s="36" t="s">
        <v>13</v>
      </c>
      <c r="C35" s="1" t="s">
        <v>27</v>
      </c>
      <c r="D35" s="35">
        <v>10</v>
      </c>
      <c r="E35" s="30">
        <f t="shared" si="10"/>
        <v>10</v>
      </c>
      <c r="F35" s="30">
        <v>10</v>
      </c>
      <c r="G35" s="34">
        <f t="shared" si="11"/>
        <v>1</v>
      </c>
      <c r="H35" s="1" t="s">
        <v>60</v>
      </c>
    </row>
    <row r="36" spans="2:8" ht="46.8">
      <c r="B36" s="36" t="s">
        <v>14</v>
      </c>
      <c r="C36" s="1" t="s">
        <v>28</v>
      </c>
      <c r="D36" s="35">
        <v>30</v>
      </c>
      <c r="E36" s="30">
        <f t="shared" si="10"/>
        <v>30</v>
      </c>
      <c r="F36" s="30">
        <v>30</v>
      </c>
      <c r="G36" s="34">
        <f t="shared" si="11"/>
        <v>1</v>
      </c>
      <c r="H36" s="1" t="s">
        <v>37</v>
      </c>
    </row>
    <row r="37" spans="2:8" ht="171.6">
      <c r="B37" s="36" t="s">
        <v>18</v>
      </c>
      <c r="C37" s="1" t="s">
        <v>29</v>
      </c>
      <c r="D37" s="35">
        <v>194</v>
      </c>
      <c r="E37" s="30">
        <f t="shared" si="10"/>
        <v>194</v>
      </c>
      <c r="F37" s="30">
        <v>194</v>
      </c>
      <c r="G37" s="34">
        <f t="shared" si="11"/>
        <v>1</v>
      </c>
      <c r="H37" s="1" t="s">
        <v>61</v>
      </c>
    </row>
    <row r="38" spans="2:8" ht="265.2">
      <c r="B38" s="38" t="s">
        <v>50</v>
      </c>
      <c r="C38" s="39" t="s">
        <v>31</v>
      </c>
      <c r="D38" s="40">
        <v>200</v>
      </c>
      <c r="E38" s="41">
        <v>200</v>
      </c>
      <c r="F38" s="41">
        <v>200</v>
      </c>
      <c r="G38" s="42">
        <f t="shared" si="11"/>
        <v>1</v>
      </c>
      <c r="H38" s="1" t="s">
        <v>62</v>
      </c>
    </row>
    <row r="39" spans="2:8" ht="15.6">
      <c r="B39" s="43"/>
      <c r="C39" s="44"/>
      <c r="D39" s="44"/>
      <c r="E39" s="44"/>
      <c r="F39" s="44"/>
      <c r="G39" s="44"/>
      <c r="H39" s="45"/>
    </row>
    <row r="40" spans="2:8" s="46" customFormat="1" ht="15.6">
      <c r="C40" s="46" t="s">
        <v>35</v>
      </c>
      <c r="H40" s="47" t="s">
        <v>36</v>
      </c>
    </row>
    <row r="41" spans="2:8" ht="15.6">
      <c r="B41" s="43"/>
      <c r="C41" s="48"/>
      <c r="D41" s="49"/>
      <c r="E41" s="49"/>
      <c r="F41" s="49"/>
      <c r="G41" s="49"/>
      <c r="H41" s="49"/>
    </row>
    <row r="43" spans="2:8" ht="15.6">
      <c r="B43" s="43"/>
      <c r="C43" s="44"/>
      <c r="D43" s="49"/>
      <c r="E43" s="49"/>
      <c r="F43" s="49"/>
      <c r="G43" s="49"/>
      <c r="H43" s="49"/>
    </row>
    <row r="44" spans="2:8" ht="15.6">
      <c r="B44" s="43"/>
      <c r="C44" s="44"/>
      <c r="D44" s="49"/>
      <c r="E44" s="49"/>
      <c r="F44" s="49"/>
      <c r="G44" s="49"/>
      <c r="H44" s="49"/>
    </row>
    <row r="45" spans="2:8" ht="15.6">
      <c r="B45" s="43"/>
      <c r="C45" s="44"/>
      <c r="D45" s="49"/>
      <c r="E45" s="49"/>
      <c r="F45" s="49"/>
      <c r="G45" s="49"/>
      <c r="H45" s="49"/>
    </row>
    <row r="47" spans="2:8" ht="15.6">
      <c r="B47" s="43"/>
      <c r="C47" s="44"/>
      <c r="D47" s="49"/>
      <c r="E47" s="49"/>
      <c r="F47" s="49"/>
      <c r="G47" s="49"/>
      <c r="H47" s="49"/>
    </row>
    <row r="48" spans="2:8" ht="15.6">
      <c r="B48" s="43"/>
      <c r="D48" s="49"/>
      <c r="E48" s="49"/>
      <c r="F48" s="49"/>
      <c r="G48" s="49"/>
      <c r="H48" s="49"/>
    </row>
    <row r="49" spans="2:8" ht="15.6">
      <c r="B49" s="43"/>
      <c r="C49" s="44"/>
      <c r="D49" s="49"/>
      <c r="E49" s="49"/>
      <c r="F49" s="49"/>
      <c r="G49" s="49"/>
      <c r="H49" s="49"/>
    </row>
    <row r="50" spans="2:8" ht="15.6">
      <c r="B50" s="43"/>
      <c r="C50" s="44"/>
      <c r="D50" s="49"/>
      <c r="E50" s="49"/>
      <c r="F50" s="49"/>
      <c r="G50" s="49"/>
      <c r="H50" s="49"/>
    </row>
    <row r="51" spans="2:8" ht="15.6">
      <c r="B51" s="43"/>
      <c r="C51" s="44"/>
      <c r="D51" s="49"/>
      <c r="E51" s="49"/>
      <c r="F51" s="49"/>
      <c r="G51" s="49"/>
      <c r="H51" s="49"/>
    </row>
    <row r="52" spans="2:8" ht="15.6">
      <c r="B52" s="43"/>
      <c r="C52" s="44"/>
      <c r="D52" s="49"/>
      <c r="E52" s="49"/>
      <c r="F52" s="49"/>
      <c r="G52" s="49"/>
      <c r="H52" s="49"/>
    </row>
    <row r="53" spans="2:8" ht="15.6">
      <c r="B53" s="43"/>
      <c r="C53" s="44"/>
      <c r="D53" s="49"/>
      <c r="E53" s="49"/>
      <c r="F53" s="49"/>
      <c r="G53" s="49"/>
      <c r="H53" s="49"/>
    </row>
    <row r="54" spans="2:8" ht="15.6">
      <c r="B54" s="43"/>
      <c r="C54" s="44"/>
      <c r="D54" s="49"/>
      <c r="E54" s="49"/>
      <c r="F54" s="49"/>
      <c r="G54" s="49"/>
      <c r="H54" s="49"/>
    </row>
    <row r="55" spans="2:8" ht="15.6">
      <c r="B55" s="43"/>
      <c r="C55" s="44"/>
      <c r="D55" s="49"/>
      <c r="E55" s="49"/>
      <c r="F55" s="49"/>
      <c r="G55" s="49"/>
      <c r="H55" s="49"/>
    </row>
    <row r="56" spans="2:8" ht="15.6">
      <c r="B56" s="43"/>
      <c r="C56" s="44"/>
      <c r="D56" s="49"/>
      <c r="E56" s="49"/>
      <c r="F56" s="49"/>
      <c r="G56" s="49"/>
      <c r="H56" s="49"/>
    </row>
    <row r="57" spans="2:8" ht="15.6">
      <c r="B57" s="43"/>
      <c r="C57" s="44"/>
      <c r="D57" s="49"/>
      <c r="E57" s="49"/>
      <c r="F57" s="49"/>
      <c r="G57" s="49"/>
      <c r="H57" s="49"/>
    </row>
    <row r="58" spans="2:8" ht="15.6">
      <c r="B58" s="43"/>
      <c r="C58" s="44"/>
      <c r="D58" s="49"/>
      <c r="E58" s="49"/>
      <c r="F58" s="49"/>
      <c r="G58" s="49"/>
      <c r="H58" s="49"/>
    </row>
    <row r="59" spans="2:8" ht="15.6">
      <c r="B59" s="43"/>
      <c r="C59" s="44"/>
      <c r="D59" s="49"/>
      <c r="E59" s="49"/>
      <c r="F59" s="49"/>
      <c r="G59" s="49"/>
      <c r="H59" s="49"/>
    </row>
    <row r="60" spans="2:8" ht="15.6">
      <c r="B60" s="43"/>
      <c r="C60" s="44"/>
      <c r="D60" s="49"/>
      <c r="E60" s="49"/>
      <c r="F60" s="49"/>
      <c r="G60" s="49"/>
      <c r="H60" s="49"/>
    </row>
    <row r="61" spans="2:8" ht="15.6">
      <c r="B61" s="43"/>
      <c r="C61" s="44"/>
      <c r="D61" s="49"/>
      <c r="E61" s="49"/>
      <c r="F61" s="49"/>
      <c r="G61" s="49"/>
      <c r="H61" s="49"/>
    </row>
    <row r="62" spans="2:8" ht="15.6">
      <c r="B62" s="43"/>
      <c r="C62" s="44"/>
      <c r="D62" s="49"/>
      <c r="E62" s="49"/>
      <c r="F62" s="49"/>
      <c r="G62" s="49"/>
      <c r="H62" s="49"/>
    </row>
    <row r="63" spans="2:8" ht="15.6">
      <c r="B63" s="43"/>
      <c r="C63" s="44"/>
      <c r="D63" s="49"/>
      <c r="E63" s="49"/>
      <c r="F63" s="49"/>
      <c r="G63" s="49"/>
      <c r="H63" s="49"/>
    </row>
    <row r="64" spans="2:8" ht="15.6">
      <c r="B64" s="43"/>
      <c r="C64" s="44"/>
      <c r="D64" s="49"/>
      <c r="E64" s="49"/>
      <c r="F64" s="49"/>
      <c r="G64" s="49"/>
      <c r="H64" s="49"/>
    </row>
    <row r="65" spans="2:8" ht="15.6">
      <c r="B65" s="43"/>
      <c r="C65" s="44"/>
      <c r="D65" s="49"/>
      <c r="E65" s="49"/>
      <c r="F65" s="49"/>
      <c r="G65" s="49"/>
      <c r="H65" s="49"/>
    </row>
    <row r="66" spans="2:8" ht="15.6">
      <c r="B66" s="43"/>
      <c r="C66" s="44"/>
      <c r="D66" s="49"/>
      <c r="E66" s="49"/>
      <c r="F66" s="49"/>
      <c r="G66" s="49"/>
      <c r="H66" s="49"/>
    </row>
    <row r="67" spans="2:8" ht="15.6">
      <c r="B67" s="43"/>
      <c r="C67" s="44"/>
      <c r="D67" s="44"/>
      <c r="E67" s="44"/>
      <c r="F67" s="44"/>
      <c r="G67" s="44"/>
      <c r="H67" s="44"/>
    </row>
    <row r="68" spans="2:8" ht="15.6">
      <c r="B68" s="43"/>
      <c r="C68" s="44"/>
      <c r="D68" s="44"/>
      <c r="E68" s="44"/>
      <c r="F68" s="44"/>
      <c r="G68" s="44"/>
      <c r="H68" s="44"/>
    </row>
    <row r="69" spans="2:8" ht="15.6">
      <c r="B69" s="43"/>
      <c r="C69" s="44"/>
      <c r="D69" s="44"/>
      <c r="E69" s="44"/>
      <c r="F69" s="44"/>
      <c r="G69" s="44"/>
      <c r="H69" s="44"/>
    </row>
    <row r="70" spans="2:8" ht="15.6">
      <c r="B70" s="43"/>
      <c r="C70" s="44"/>
      <c r="D70" s="44"/>
      <c r="E70" s="44"/>
      <c r="F70" s="44"/>
      <c r="G70" s="44"/>
      <c r="H70" s="44"/>
    </row>
    <row r="71" spans="2:8" ht="15.6">
      <c r="B71" s="43"/>
      <c r="C71" s="44"/>
      <c r="D71" s="44"/>
      <c r="E71" s="44"/>
      <c r="F71" s="44"/>
      <c r="G71" s="44"/>
      <c r="H71" s="44"/>
    </row>
    <row r="72" spans="2:8" ht="15.6">
      <c r="B72" s="43"/>
      <c r="C72" s="44"/>
      <c r="D72" s="44"/>
      <c r="E72" s="44"/>
      <c r="F72" s="44"/>
      <c r="G72" s="44"/>
      <c r="H72" s="44"/>
    </row>
    <row r="73" spans="2:8" ht="15.6">
      <c r="B73" s="43"/>
      <c r="C73" s="44"/>
      <c r="D73" s="44"/>
      <c r="E73" s="44"/>
      <c r="F73" s="44"/>
      <c r="G73" s="44"/>
      <c r="H73" s="44"/>
    </row>
    <row r="74" spans="2:8" ht="15.6">
      <c r="B74" s="43"/>
      <c r="C74" s="44"/>
      <c r="D74" s="44"/>
      <c r="E74" s="44"/>
      <c r="F74" s="44"/>
      <c r="G74" s="44"/>
      <c r="H74" s="44"/>
    </row>
    <row r="75" spans="2:8" ht="15.6">
      <c r="B75" s="43"/>
      <c r="C75" s="44"/>
      <c r="D75" s="44"/>
      <c r="E75" s="44"/>
      <c r="F75" s="44"/>
      <c r="G75" s="44"/>
      <c r="H75" s="44"/>
    </row>
    <row r="76" spans="2:8" ht="15.6">
      <c r="B76" s="43"/>
      <c r="C76" s="44"/>
      <c r="D76" s="44"/>
      <c r="E76" s="44"/>
      <c r="F76" s="44"/>
      <c r="G76" s="44"/>
      <c r="H76" s="44"/>
    </row>
    <row r="77" spans="2:8" ht="15.6">
      <c r="B77" s="43"/>
      <c r="C77" s="44"/>
      <c r="D77" s="44"/>
      <c r="E77" s="44"/>
      <c r="F77" s="44"/>
      <c r="G77" s="44"/>
      <c r="H77" s="44"/>
    </row>
    <row r="78" spans="2:8" ht="15.6">
      <c r="B78" s="43"/>
      <c r="C78" s="44"/>
      <c r="D78" s="44"/>
      <c r="E78" s="44"/>
      <c r="F78" s="44"/>
      <c r="G78" s="44"/>
      <c r="H78" s="44"/>
    </row>
    <row r="79" spans="2:8" ht="15.6">
      <c r="B79" s="43"/>
      <c r="C79" s="44"/>
      <c r="D79" s="44"/>
      <c r="E79" s="44"/>
      <c r="F79" s="44"/>
      <c r="G79" s="44"/>
      <c r="H79" s="44"/>
    </row>
    <row r="80" spans="2:8" ht="15.6">
      <c r="B80" s="43"/>
      <c r="C80" s="44"/>
      <c r="D80" s="44"/>
      <c r="E80" s="44"/>
      <c r="F80" s="44"/>
      <c r="G80" s="44"/>
      <c r="H80" s="44"/>
    </row>
    <row r="81" spans="2:8" ht="15.6">
      <c r="B81" s="43"/>
      <c r="C81" s="44"/>
      <c r="D81" s="44"/>
      <c r="E81" s="44"/>
      <c r="F81" s="44"/>
      <c r="G81" s="44"/>
      <c r="H81" s="44"/>
    </row>
    <row r="82" spans="2:8" ht="15.6">
      <c r="B82" s="43"/>
      <c r="C82" s="44"/>
      <c r="D82" s="44"/>
      <c r="E82" s="44"/>
      <c r="F82" s="44"/>
      <c r="G82" s="44"/>
      <c r="H82" s="44"/>
    </row>
    <row r="83" spans="2:8" ht="15.6">
      <c r="B83" s="43"/>
      <c r="C83" s="44"/>
      <c r="D83" s="44"/>
      <c r="E83" s="44"/>
      <c r="F83" s="44"/>
      <c r="G83" s="44"/>
      <c r="H83" s="44"/>
    </row>
  </sheetData>
  <autoFilter ref="B5:H5"/>
  <mergeCells count="3">
    <mergeCell ref="B1:H1"/>
    <mergeCell ref="B2:H2"/>
    <mergeCell ref="B3:H3"/>
  </mergeCells>
  <phoneticPr fontId="0" type="noConversion"/>
  <pageMargins left="0" right="0" top="0.39370078740157483" bottom="0" header="0" footer="0"/>
  <pageSetup paperSize="9" scale="44" fitToHeight="2" orientation="portrait" horizontalDpi="300" verticalDpi="300" r:id="rId1"/>
  <headerFooter differentFirst="1" alignWithMargins="0">
    <oddHeader>&amp;C&amp;P</oddHeader>
  </headerFooter>
</worksheet>
</file>

<file path=xl/worksheets/sheet2.xml><?xml version="1.0" encoding="utf-8"?>
<worksheet xmlns="http://schemas.openxmlformats.org/spreadsheetml/2006/main" xmlns:r="http://schemas.openxmlformats.org/officeDocument/2006/relationships">
  <dimension ref="A1:J83"/>
  <sheetViews>
    <sheetView view="pageBreakPreview" topLeftCell="B43" zoomScale="60" zoomScaleNormal="100" workbookViewId="0">
      <selection activeCell="J22" sqref="J22:J27"/>
    </sheetView>
  </sheetViews>
  <sheetFormatPr defaultColWidth="9.109375" defaultRowHeight="15"/>
  <cols>
    <col min="1" max="1" width="3.109375" style="5" hidden="1" customWidth="1"/>
    <col min="2" max="2" width="4.6640625" style="50" customWidth="1"/>
    <col min="3" max="3" width="54" style="5" customWidth="1"/>
    <col min="4" max="4" width="12.109375" style="5" customWidth="1"/>
    <col min="5" max="6" width="15.109375" style="5" customWidth="1"/>
    <col min="7" max="7" width="12.33203125" style="5" customWidth="1"/>
    <col min="8" max="8" width="56.33203125" style="5" customWidth="1"/>
    <col min="9" max="9" width="9.5546875" style="5" bestFit="1" customWidth="1"/>
    <col min="10" max="10" width="16.109375" style="5" bestFit="1" customWidth="1"/>
    <col min="11" max="16384" width="9.109375" style="5"/>
  </cols>
  <sheetData>
    <row r="1" spans="1:10" ht="14.25" customHeight="1">
      <c r="B1" s="67" t="s">
        <v>17</v>
      </c>
      <c r="C1" s="67"/>
      <c r="D1" s="67"/>
      <c r="E1" s="67"/>
      <c r="F1" s="67"/>
      <c r="G1" s="67"/>
      <c r="H1" s="67"/>
    </row>
    <row r="2" spans="1:10" ht="15.75" customHeight="1">
      <c r="B2" s="68" t="s">
        <v>68</v>
      </c>
      <c r="C2" s="68"/>
      <c r="D2" s="68"/>
      <c r="E2" s="68"/>
      <c r="F2" s="68"/>
      <c r="G2" s="68"/>
      <c r="H2" s="68"/>
    </row>
    <row r="3" spans="1:10" ht="22.5" customHeight="1">
      <c r="B3" s="69" t="s">
        <v>32</v>
      </c>
      <c r="C3" s="69"/>
      <c r="D3" s="69"/>
      <c r="E3" s="69"/>
      <c r="F3" s="69"/>
      <c r="G3" s="69"/>
      <c r="H3" s="69"/>
    </row>
    <row r="4" spans="1:10" s="9" customFormat="1" ht="78">
      <c r="B4" s="6" t="s">
        <v>11</v>
      </c>
      <c r="C4" s="7" t="s">
        <v>1</v>
      </c>
      <c r="D4" s="7" t="s">
        <v>51</v>
      </c>
      <c r="E4" s="7" t="str">
        <f>CONCATENATE("Профінансовано "&amp;B3&amp;","&amp;  "   тис.грн")</f>
        <v>Профінансовано за січень-грудень 2019 року,   тис.грн</v>
      </c>
      <c r="F4" s="7" t="str">
        <f>CONCATENATE("Використано      "&amp;B3&amp;","&amp;  "   тис.грн")</f>
        <v>Використано      за січень-грудень 2019 року,   тис.грн</v>
      </c>
      <c r="G4" s="7" t="s">
        <v>52</v>
      </c>
      <c r="H4" s="7" t="s">
        <v>54</v>
      </c>
      <c r="I4" s="8"/>
    </row>
    <row r="5" spans="1:10" s="13" customFormat="1" ht="15.6">
      <c r="B5" s="10" t="s">
        <v>16</v>
      </c>
      <c r="C5" s="11">
        <v>2</v>
      </c>
      <c r="D5" s="11">
        <v>4</v>
      </c>
      <c r="E5" s="11">
        <v>5</v>
      </c>
      <c r="F5" s="11">
        <v>5</v>
      </c>
      <c r="G5" s="11">
        <v>6</v>
      </c>
      <c r="H5" s="12">
        <v>7</v>
      </c>
      <c r="I5" s="8"/>
    </row>
    <row r="6" spans="1:10" s="17" customFormat="1" ht="15.6">
      <c r="B6" s="14"/>
      <c r="C6" s="15" t="s">
        <v>0</v>
      </c>
      <c r="D6" s="23">
        <f>D7+D24</f>
        <v>39858.436000000002</v>
      </c>
      <c r="E6" s="23">
        <f t="shared" ref="E6:F6" si="0">E7+E24</f>
        <v>30113.852160000002</v>
      </c>
      <c r="F6" s="23">
        <f t="shared" si="0"/>
        <v>30113.852160000002</v>
      </c>
      <c r="G6" s="55">
        <f t="shared" ref="G6:G23" si="1">IF(F6=0,0,F6/D6)</f>
        <v>0.75552016541742884</v>
      </c>
      <c r="H6" s="16" t="s">
        <v>3</v>
      </c>
    </row>
    <row r="7" spans="1:10" s="17" customFormat="1" ht="48.75" customHeight="1">
      <c r="A7" s="17" t="s">
        <v>15</v>
      </c>
      <c r="B7" s="18"/>
      <c r="C7" s="19" t="s">
        <v>53</v>
      </c>
      <c r="D7" s="53">
        <f>D8+D15+D17+D19+D21</f>
        <v>34984.436000000002</v>
      </c>
      <c r="E7" s="53">
        <f t="shared" ref="E7:F7" si="2">E8+E15+E17+E19+E21</f>
        <v>25420.97825</v>
      </c>
      <c r="F7" s="53">
        <f t="shared" si="2"/>
        <v>25420.97825</v>
      </c>
      <c r="G7" s="54">
        <f>F7/D7</f>
        <v>0.72663678928538389</v>
      </c>
      <c r="H7" s="1"/>
      <c r="I7" s="24"/>
      <c r="J7" s="25"/>
    </row>
    <row r="8" spans="1:10" s="17" customFormat="1" ht="34.5" customHeight="1">
      <c r="B8" s="18"/>
      <c r="C8" s="19" t="s">
        <v>67</v>
      </c>
      <c r="D8" s="53">
        <f>D9+D10+D11+D12+D13+D14</f>
        <v>14074.594000000001</v>
      </c>
      <c r="E8" s="53">
        <f t="shared" ref="E8:F8" si="3">E9+E10+E11+E12+E13+E14</f>
        <v>4576.08</v>
      </c>
      <c r="F8" s="53">
        <f t="shared" si="3"/>
        <v>4576.08</v>
      </c>
      <c r="G8" s="54">
        <f>F8/D8</f>
        <v>0.32513051531006859</v>
      </c>
      <c r="H8" s="1"/>
      <c r="I8" s="24"/>
      <c r="J8" s="25"/>
    </row>
    <row r="9" spans="1:10" s="17" customFormat="1" ht="120" customHeight="1">
      <c r="B9" s="14" t="s">
        <v>16</v>
      </c>
      <c r="C9" s="1" t="s">
        <v>41</v>
      </c>
      <c r="D9" s="2">
        <v>720</v>
      </c>
      <c r="E9" s="51">
        <v>0</v>
      </c>
      <c r="F9" s="51">
        <f t="shared" ref="F9:F23" si="4">E9</f>
        <v>0</v>
      </c>
      <c r="G9" s="52">
        <f t="shared" si="1"/>
        <v>0</v>
      </c>
      <c r="H9" s="1" t="s">
        <v>75</v>
      </c>
    </row>
    <row r="10" spans="1:10" s="17" customFormat="1" ht="162" customHeight="1">
      <c r="B10" s="14" t="s">
        <v>2</v>
      </c>
      <c r="C10" s="1" t="s">
        <v>42</v>
      </c>
      <c r="D10" s="3">
        <v>4962.7910000000002</v>
      </c>
      <c r="E10" s="51">
        <v>1358.46</v>
      </c>
      <c r="F10" s="51">
        <f t="shared" si="4"/>
        <v>1358.46</v>
      </c>
      <c r="G10" s="52">
        <f t="shared" si="1"/>
        <v>0.2737290367456538</v>
      </c>
      <c r="H10" s="1" t="s">
        <v>72</v>
      </c>
    </row>
    <row r="11" spans="1:10" s="17" customFormat="1" ht="64.5" customHeight="1">
      <c r="B11" s="14" t="s">
        <v>4</v>
      </c>
      <c r="C11" s="1" t="s">
        <v>43</v>
      </c>
      <c r="D11" s="3">
        <v>270.73200000000003</v>
      </c>
      <c r="E11" s="51">
        <v>0</v>
      </c>
      <c r="F11" s="51">
        <f t="shared" si="4"/>
        <v>0</v>
      </c>
      <c r="G11" s="52">
        <f t="shared" si="1"/>
        <v>0</v>
      </c>
      <c r="H11" s="1" t="s">
        <v>73</v>
      </c>
    </row>
    <row r="12" spans="1:10" s="17" customFormat="1" ht="79.5" customHeight="1">
      <c r="B12" s="14" t="s">
        <v>5</v>
      </c>
      <c r="C12" s="1" t="s">
        <v>44</v>
      </c>
      <c r="D12" s="3">
        <v>221.505</v>
      </c>
      <c r="E12" s="51">
        <v>221.505</v>
      </c>
      <c r="F12" s="51">
        <f t="shared" si="4"/>
        <v>221.505</v>
      </c>
      <c r="G12" s="52">
        <f t="shared" si="1"/>
        <v>1</v>
      </c>
      <c r="H12" s="1" t="s">
        <v>74</v>
      </c>
    </row>
    <row r="13" spans="1:10" s="17" customFormat="1" ht="97.5" customHeight="1">
      <c r="B13" s="14" t="s">
        <v>6</v>
      </c>
      <c r="C13" s="1" t="s">
        <v>45</v>
      </c>
      <c r="D13" s="3">
        <v>4504.0649999999996</v>
      </c>
      <c r="E13" s="51">
        <v>0</v>
      </c>
      <c r="F13" s="51">
        <f t="shared" si="4"/>
        <v>0</v>
      </c>
      <c r="G13" s="52">
        <f t="shared" si="1"/>
        <v>0</v>
      </c>
      <c r="H13" s="1" t="s">
        <v>76</v>
      </c>
    </row>
    <row r="14" spans="1:10" s="17" customFormat="1" ht="109.2">
      <c r="B14" s="14" t="s">
        <v>7</v>
      </c>
      <c r="C14" s="1" t="s">
        <v>79</v>
      </c>
      <c r="D14" s="3">
        <v>3395.5010000000002</v>
      </c>
      <c r="E14" s="51">
        <v>2996.1149999999998</v>
      </c>
      <c r="F14" s="51">
        <f>E14</f>
        <v>2996.1149999999998</v>
      </c>
      <c r="G14" s="52">
        <f>IF(F14=0,0,F14/D14)</f>
        <v>0.88237788768137593</v>
      </c>
      <c r="H14" s="1" t="s">
        <v>77</v>
      </c>
    </row>
    <row r="15" spans="1:10" s="17" customFormat="1" ht="31.5" customHeight="1">
      <c r="B15" s="18"/>
      <c r="C15" s="19" t="s">
        <v>63</v>
      </c>
      <c r="D15" s="53">
        <f>D16</f>
        <v>3200</v>
      </c>
      <c r="E15" s="53">
        <f t="shared" ref="E15:G15" si="5">E16</f>
        <v>3139.0239999999999</v>
      </c>
      <c r="F15" s="53">
        <f t="shared" si="5"/>
        <v>3139.0239999999999</v>
      </c>
      <c r="G15" s="54">
        <f t="shared" si="5"/>
        <v>0.98094499999999996</v>
      </c>
      <c r="H15" s="1"/>
      <c r="I15" s="24"/>
      <c r="J15" s="25"/>
    </row>
    <row r="16" spans="1:10" s="17" customFormat="1" ht="134.25" customHeight="1">
      <c r="B16" s="14" t="s">
        <v>8</v>
      </c>
      <c r="C16" s="1" t="s">
        <v>40</v>
      </c>
      <c r="D16" s="2">
        <v>3200</v>
      </c>
      <c r="E16" s="51">
        <v>3139.0239999999999</v>
      </c>
      <c r="F16" s="51">
        <f>E16</f>
        <v>3139.0239999999999</v>
      </c>
      <c r="G16" s="52">
        <f>IF(F16=0,0,F16/D16)</f>
        <v>0.98094499999999996</v>
      </c>
      <c r="H16" s="1" t="s">
        <v>78</v>
      </c>
    </row>
    <row r="17" spans="1:10" s="17" customFormat="1" ht="46.8">
      <c r="B17" s="14"/>
      <c r="C17" s="58" t="s">
        <v>64</v>
      </c>
      <c r="D17" s="63">
        <f>D18</f>
        <v>104.977</v>
      </c>
      <c r="E17" s="63">
        <f t="shared" ref="E17:G17" si="6">E18</f>
        <v>104.977</v>
      </c>
      <c r="F17" s="63">
        <f t="shared" si="6"/>
        <v>104.977</v>
      </c>
      <c r="G17" s="64">
        <f t="shared" si="6"/>
        <v>1</v>
      </c>
      <c r="H17" s="1"/>
    </row>
    <row r="18" spans="1:10" s="17" customFormat="1" ht="68.25" customHeight="1">
      <c r="B18" s="14" t="s">
        <v>9</v>
      </c>
      <c r="C18" s="1" t="s">
        <v>46</v>
      </c>
      <c r="D18" s="59">
        <v>104.977</v>
      </c>
      <c r="E18" s="51">
        <v>104.977</v>
      </c>
      <c r="F18" s="51">
        <f t="shared" si="4"/>
        <v>104.977</v>
      </c>
      <c r="G18" s="52">
        <f t="shared" si="1"/>
        <v>1</v>
      </c>
      <c r="H18" s="1" t="s">
        <v>80</v>
      </c>
    </row>
    <row r="19" spans="1:10" s="17" customFormat="1" ht="25.5" customHeight="1">
      <c r="B19" s="14"/>
      <c r="C19" s="58" t="s">
        <v>65</v>
      </c>
      <c r="D19" s="60">
        <f>D20</f>
        <v>975</v>
      </c>
      <c r="E19" s="60">
        <f t="shared" ref="E19:G19" si="7">E20</f>
        <v>971.03224999999998</v>
      </c>
      <c r="F19" s="60">
        <f t="shared" si="7"/>
        <v>971.03224999999998</v>
      </c>
      <c r="G19" s="66">
        <f t="shared" si="7"/>
        <v>0.99593051282051281</v>
      </c>
      <c r="H19" s="1"/>
    </row>
    <row r="20" spans="1:10" s="17" customFormat="1" ht="114.75" customHeight="1">
      <c r="B20" s="14" t="s">
        <v>10</v>
      </c>
      <c r="C20" s="1" t="s">
        <v>47</v>
      </c>
      <c r="D20" s="3">
        <v>975</v>
      </c>
      <c r="E20" s="51">
        <v>971.03224999999998</v>
      </c>
      <c r="F20" s="51">
        <f t="shared" si="4"/>
        <v>971.03224999999998</v>
      </c>
      <c r="G20" s="52">
        <f t="shared" si="1"/>
        <v>0.99593051282051281</v>
      </c>
      <c r="H20" s="1" t="s">
        <v>82</v>
      </c>
    </row>
    <row r="21" spans="1:10" s="17" customFormat="1" ht="20.25" customHeight="1">
      <c r="B21" s="14"/>
      <c r="C21" s="58" t="s">
        <v>66</v>
      </c>
      <c r="D21" s="61">
        <f>D22+D23</f>
        <v>16629.865000000002</v>
      </c>
      <c r="E21" s="61">
        <f t="shared" ref="E21:F21" si="8">E22+E23</f>
        <v>16629.865000000002</v>
      </c>
      <c r="F21" s="61">
        <f t="shared" si="8"/>
        <v>16629.865000000002</v>
      </c>
      <c r="G21" s="62">
        <f>F21/D21</f>
        <v>1</v>
      </c>
      <c r="H21" s="1"/>
    </row>
    <row r="22" spans="1:10" s="17" customFormat="1" ht="108.75" customHeight="1">
      <c r="B22" s="14" t="s">
        <v>12</v>
      </c>
      <c r="C22" s="1" t="s">
        <v>48</v>
      </c>
      <c r="D22" s="4">
        <v>15306.351000000001</v>
      </c>
      <c r="E22" s="51">
        <v>15306.351000000001</v>
      </c>
      <c r="F22" s="51">
        <f t="shared" si="4"/>
        <v>15306.351000000001</v>
      </c>
      <c r="G22" s="52">
        <f t="shared" si="1"/>
        <v>1</v>
      </c>
      <c r="H22" s="1" t="s">
        <v>81</v>
      </c>
    </row>
    <row r="23" spans="1:10" s="17" customFormat="1" ht="118.5" customHeight="1">
      <c r="B23" s="14" t="s">
        <v>13</v>
      </c>
      <c r="C23" s="1" t="s">
        <v>49</v>
      </c>
      <c r="D23" s="4">
        <v>1323.5139999999999</v>
      </c>
      <c r="E23" s="51">
        <f>1323.514</f>
        <v>1323.5139999999999</v>
      </c>
      <c r="F23" s="51">
        <f t="shared" si="4"/>
        <v>1323.5139999999999</v>
      </c>
      <c r="G23" s="52">
        <f t="shared" si="1"/>
        <v>1</v>
      </c>
      <c r="H23" s="1" t="s">
        <v>83</v>
      </c>
    </row>
    <row r="24" spans="1:10" s="17" customFormat="1" ht="45.75" customHeight="1">
      <c r="A24" s="17" t="s">
        <v>15</v>
      </c>
      <c r="B24" s="18"/>
      <c r="C24" s="19" t="s">
        <v>39</v>
      </c>
      <c r="D24" s="20">
        <f>SUM(D25:D38)</f>
        <v>4874</v>
      </c>
      <c r="E24" s="21">
        <f>SUM(E25:E38)</f>
        <v>4692.8739100000003</v>
      </c>
      <c r="F24" s="21">
        <f>SUM(F25:F38)</f>
        <v>4692.8739100000003</v>
      </c>
      <c r="G24" s="22">
        <f>IF(F24=0,0,F24/D24)</f>
        <v>0.96283830734509646</v>
      </c>
      <c r="H24" s="1" t="s">
        <v>3</v>
      </c>
      <c r="I24" s="24"/>
      <c r="J24" s="25"/>
    </row>
    <row r="25" spans="1:10" ht="129.75" customHeight="1">
      <c r="B25" s="26">
        <v>1</v>
      </c>
      <c r="C25" s="1" t="s">
        <v>19</v>
      </c>
      <c r="D25" s="27">
        <v>150</v>
      </c>
      <c r="E25" s="28">
        <v>149.596</v>
      </c>
      <c r="F25" s="28">
        <v>149.596</v>
      </c>
      <c r="G25" s="29">
        <f t="shared" ref="G25:G38" si="9">IF(F25=0,0,F25/D25)</f>
        <v>0.99730666666666667</v>
      </c>
      <c r="H25" s="1" t="s">
        <v>34</v>
      </c>
    </row>
    <row r="26" spans="1:10" ht="88.5" customHeight="1">
      <c r="B26" s="26">
        <v>2</v>
      </c>
      <c r="C26" s="1" t="s">
        <v>20</v>
      </c>
      <c r="D26" s="27">
        <v>50</v>
      </c>
      <c r="E26" s="30">
        <f>F26</f>
        <v>50</v>
      </c>
      <c r="F26" s="30">
        <f>38+12</f>
        <v>50</v>
      </c>
      <c r="G26" s="29">
        <f t="shared" si="9"/>
        <v>1</v>
      </c>
      <c r="H26" s="1" t="s">
        <v>33</v>
      </c>
    </row>
    <row r="27" spans="1:10" ht="86.25" customHeight="1">
      <c r="B27" s="26">
        <v>3</v>
      </c>
      <c r="C27" s="1" t="s">
        <v>21</v>
      </c>
      <c r="D27" s="27">
        <v>100</v>
      </c>
      <c r="E27" s="30">
        <f t="shared" ref="E27:E37" si="10">F27</f>
        <v>100</v>
      </c>
      <c r="F27" s="30">
        <v>100</v>
      </c>
      <c r="G27" s="29">
        <f t="shared" si="9"/>
        <v>1</v>
      </c>
      <c r="H27" s="1" t="s">
        <v>56</v>
      </c>
    </row>
    <row r="28" spans="1:10" ht="118.5" customHeight="1">
      <c r="B28" s="26">
        <v>4</v>
      </c>
      <c r="C28" s="1" t="s">
        <v>22</v>
      </c>
      <c r="D28" s="27">
        <v>1000</v>
      </c>
      <c r="E28" s="31">
        <f t="shared" si="10"/>
        <v>995.26649999999995</v>
      </c>
      <c r="F28" s="31">
        <v>995.26649999999995</v>
      </c>
      <c r="G28" s="29">
        <f t="shared" si="9"/>
        <v>0.99526649999999994</v>
      </c>
      <c r="H28" s="1" t="s">
        <v>55</v>
      </c>
      <c r="I28" s="32"/>
      <c r="J28" s="56"/>
    </row>
    <row r="29" spans="1:10" ht="216" customHeight="1">
      <c r="B29" s="26">
        <v>5</v>
      </c>
      <c r="C29" s="33" t="s">
        <v>38</v>
      </c>
      <c r="D29" s="27">
        <v>50</v>
      </c>
      <c r="E29" s="30">
        <f t="shared" si="10"/>
        <v>47.75</v>
      </c>
      <c r="F29" s="30">
        <v>47.75</v>
      </c>
      <c r="G29" s="34">
        <f t="shared" si="9"/>
        <v>0.95499999999999996</v>
      </c>
      <c r="H29" s="1" t="s">
        <v>70</v>
      </c>
    </row>
    <row r="30" spans="1:10" ht="193.5" customHeight="1">
      <c r="B30" s="26">
        <v>6</v>
      </c>
      <c r="C30" s="1" t="s">
        <v>30</v>
      </c>
      <c r="D30" s="27">
        <v>250</v>
      </c>
      <c r="E30" s="30">
        <f t="shared" si="10"/>
        <v>249.15996000000001</v>
      </c>
      <c r="F30" s="30">
        <f>249.15996</f>
        <v>249.15996000000001</v>
      </c>
      <c r="G30" s="34">
        <f t="shared" si="9"/>
        <v>0.99663984000000005</v>
      </c>
      <c r="H30" s="1" t="s">
        <v>69</v>
      </c>
    </row>
    <row r="31" spans="1:10" ht="141.75" customHeight="1">
      <c r="B31" s="26">
        <v>7</v>
      </c>
      <c r="C31" s="1" t="s">
        <v>23</v>
      </c>
      <c r="D31" s="35">
        <v>40</v>
      </c>
      <c r="E31" s="30">
        <f t="shared" si="10"/>
        <v>40</v>
      </c>
      <c r="F31" s="30">
        <v>40</v>
      </c>
      <c r="G31" s="34">
        <f t="shared" si="9"/>
        <v>1</v>
      </c>
      <c r="H31" s="57" t="s">
        <v>57</v>
      </c>
    </row>
    <row r="32" spans="1:10" ht="62.4">
      <c r="B32" s="36" t="s">
        <v>9</v>
      </c>
      <c r="C32" s="1" t="s">
        <v>24</v>
      </c>
      <c r="D32" s="35">
        <v>1750</v>
      </c>
      <c r="E32" s="37">
        <f t="shared" si="10"/>
        <v>1743.9014500000001</v>
      </c>
      <c r="F32" s="37">
        <v>1743.9014500000001</v>
      </c>
      <c r="G32" s="34">
        <f t="shared" si="9"/>
        <v>0.99651511428571438</v>
      </c>
      <c r="H32" s="1" t="s">
        <v>71</v>
      </c>
      <c r="J32" s="65">
        <f>D32-F32</f>
        <v>6.098549999999932</v>
      </c>
    </row>
    <row r="33" spans="2:8" ht="156.75" customHeight="1">
      <c r="B33" s="36" t="s">
        <v>10</v>
      </c>
      <c r="C33" s="1" t="s">
        <v>25</v>
      </c>
      <c r="D33" s="35">
        <v>50</v>
      </c>
      <c r="E33" s="30">
        <f t="shared" si="10"/>
        <v>44</v>
      </c>
      <c r="F33" s="30">
        <f>30.8+13.2</f>
        <v>44</v>
      </c>
      <c r="G33" s="34">
        <f t="shared" si="9"/>
        <v>0.88</v>
      </c>
      <c r="H33" s="1" t="s">
        <v>58</v>
      </c>
    </row>
    <row r="34" spans="2:8" ht="140.4">
      <c r="B34" s="36" t="s">
        <v>12</v>
      </c>
      <c r="C34" s="1" t="s">
        <v>26</v>
      </c>
      <c r="D34" s="35">
        <v>1000</v>
      </c>
      <c r="E34" s="30">
        <f t="shared" si="10"/>
        <v>839.2</v>
      </c>
      <c r="F34" s="30">
        <f>341.47363+497.72637</f>
        <v>839.2</v>
      </c>
      <c r="G34" s="34">
        <f t="shared" si="9"/>
        <v>0.83920000000000006</v>
      </c>
      <c r="H34" s="1" t="s">
        <v>59</v>
      </c>
    </row>
    <row r="35" spans="2:8" ht="163.5" customHeight="1">
      <c r="B35" s="36" t="s">
        <v>13</v>
      </c>
      <c r="C35" s="1" t="s">
        <v>27</v>
      </c>
      <c r="D35" s="35">
        <v>10</v>
      </c>
      <c r="E35" s="30">
        <f t="shared" si="10"/>
        <v>10</v>
      </c>
      <c r="F35" s="30">
        <v>10</v>
      </c>
      <c r="G35" s="34">
        <f t="shared" si="9"/>
        <v>1</v>
      </c>
      <c r="H35" s="1" t="s">
        <v>60</v>
      </c>
    </row>
    <row r="36" spans="2:8" ht="46.8">
      <c r="B36" s="36" t="s">
        <v>14</v>
      </c>
      <c r="C36" s="1" t="s">
        <v>28</v>
      </c>
      <c r="D36" s="35">
        <v>30</v>
      </c>
      <c r="E36" s="30">
        <f t="shared" si="10"/>
        <v>30</v>
      </c>
      <c r="F36" s="30">
        <v>30</v>
      </c>
      <c r="G36" s="34">
        <f t="shared" si="9"/>
        <v>1</v>
      </c>
      <c r="H36" s="1" t="s">
        <v>37</v>
      </c>
    </row>
    <row r="37" spans="2:8" ht="171.6">
      <c r="B37" s="36" t="s">
        <v>18</v>
      </c>
      <c r="C37" s="1" t="s">
        <v>29</v>
      </c>
      <c r="D37" s="35">
        <v>194</v>
      </c>
      <c r="E37" s="30">
        <f t="shared" si="10"/>
        <v>194</v>
      </c>
      <c r="F37" s="30">
        <v>194</v>
      </c>
      <c r="G37" s="34">
        <f t="shared" si="9"/>
        <v>1</v>
      </c>
      <c r="H37" s="1" t="s">
        <v>61</v>
      </c>
    </row>
    <row r="38" spans="2:8" ht="265.2">
      <c r="B38" s="38" t="s">
        <v>50</v>
      </c>
      <c r="C38" s="39" t="s">
        <v>31</v>
      </c>
      <c r="D38" s="40">
        <v>200</v>
      </c>
      <c r="E38" s="41">
        <v>200</v>
      </c>
      <c r="F38" s="41">
        <v>200</v>
      </c>
      <c r="G38" s="42">
        <f t="shared" si="9"/>
        <v>1</v>
      </c>
      <c r="H38" s="1" t="s">
        <v>62</v>
      </c>
    </row>
    <row r="39" spans="2:8" ht="15.6">
      <c r="B39" s="43"/>
      <c r="C39" s="44"/>
      <c r="D39" s="44"/>
      <c r="E39" s="44"/>
      <c r="F39" s="44"/>
      <c r="G39" s="44"/>
      <c r="H39" s="45"/>
    </row>
    <row r="40" spans="2:8" s="46" customFormat="1" ht="31.2">
      <c r="C40" s="46" t="s">
        <v>84</v>
      </c>
      <c r="H40" s="47" t="s">
        <v>36</v>
      </c>
    </row>
    <row r="41" spans="2:8" ht="15.6">
      <c r="B41" s="43"/>
      <c r="C41" s="48"/>
      <c r="D41" s="49"/>
      <c r="E41" s="49"/>
      <c r="F41" s="49"/>
      <c r="G41" s="49"/>
      <c r="H41" s="49"/>
    </row>
    <row r="43" spans="2:8" ht="15.6">
      <c r="B43" s="43"/>
      <c r="C43" s="44"/>
      <c r="D43" s="49"/>
      <c r="E43" s="49"/>
      <c r="F43" s="49"/>
      <c r="G43" s="49"/>
      <c r="H43" s="49"/>
    </row>
    <row r="44" spans="2:8" ht="15.6">
      <c r="B44" s="43"/>
      <c r="C44" s="44"/>
      <c r="D44" s="49"/>
      <c r="E44" s="49"/>
      <c r="F44" s="49"/>
      <c r="G44" s="49"/>
      <c r="H44" s="49"/>
    </row>
    <row r="45" spans="2:8" ht="15.6">
      <c r="B45" s="43"/>
      <c r="C45" s="44"/>
      <c r="D45" s="49"/>
      <c r="E45" s="49"/>
      <c r="F45" s="49"/>
      <c r="G45" s="49"/>
      <c r="H45" s="49"/>
    </row>
    <row r="47" spans="2:8" ht="15.6">
      <c r="B47" s="43"/>
      <c r="C47" s="44"/>
      <c r="D47" s="49"/>
      <c r="E47" s="49"/>
      <c r="F47" s="49"/>
      <c r="G47" s="49"/>
      <c r="H47" s="49"/>
    </row>
    <row r="48" spans="2:8" ht="15.6">
      <c r="B48" s="43"/>
      <c r="D48" s="49"/>
      <c r="E48" s="49"/>
      <c r="F48" s="49"/>
      <c r="G48" s="49"/>
      <c r="H48" s="49"/>
    </row>
    <row r="49" spans="2:8" ht="15.6">
      <c r="B49" s="43"/>
      <c r="C49" s="44"/>
      <c r="D49" s="49"/>
      <c r="E49" s="49"/>
      <c r="F49" s="49"/>
      <c r="G49" s="49"/>
      <c r="H49" s="49"/>
    </row>
    <row r="50" spans="2:8" ht="15.6">
      <c r="B50" s="43"/>
      <c r="C50" s="44"/>
      <c r="D50" s="49"/>
      <c r="E50" s="49"/>
      <c r="F50" s="49"/>
      <c r="G50" s="49"/>
      <c r="H50" s="49"/>
    </row>
    <row r="51" spans="2:8" ht="15.6">
      <c r="B51" s="43"/>
      <c r="C51" s="44"/>
      <c r="D51" s="49"/>
      <c r="E51" s="49"/>
      <c r="F51" s="49"/>
      <c r="G51" s="49"/>
      <c r="H51" s="49"/>
    </row>
    <row r="52" spans="2:8" ht="15.6">
      <c r="B52" s="43"/>
      <c r="C52" s="44"/>
      <c r="D52" s="49"/>
      <c r="E52" s="49"/>
      <c r="F52" s="49"/>
      <c r="G52" s="49"/>
      <c r="H52" s="49"/>
    </row>
    <row r="53" spans="2:8" ht="15.6">
      <c r="B53" s="43"/>
      <c r="C53" s="44"/>
      <c r="D53" s="49"/>
      <c r="E53" s="49"/>
      <c r="F53" s="49"/>
      <c r="G53" s="49"/>
      <c r="H53" s="49"/>
    </row>
    <row r="54" spans="2:8" ht="15.6">
      <c r="B54" s="43"/>
      <c r="C54" s="44"/>
      <c r="D54" s="49"/>
      <c r="E54" s="49"/>
      <c r="F54" s="49"/>
      <c r="G54" s="49"/>
      <c r="H54" s="49"/>
    </row>
    <row r="55" spans="2:8" ht="15.6">
      <c r="B55" s="43"/>
      <c r="C55" s="44"/>
      <c r="D55" s="49"/>
      <c r="E55" s="49"/>
      <c r="F55" s="49"/>
      <c r="G55" s="49"/>
      <c r="H55" s="49"/>
    </row>
    <row r="56" spans="2:8" ht="15.6">
      <c r="B56" s="43"/>
      <c r="C56" s="44"/>
      <c r="D56" s="49"/>
      <c r="E56" s="49"/>
      <c r="F56" s="49"/>
      <c r="G56" s="49"/>
      <c r="H56" s="49"/>
    </row>
    <row r="57" spans="2:8" ht="15.6">
      <c r="B57" s="43"/>
      <c r="C57" s="44"/>
      <c r="D57" s="49"/>
      <c r="E57" s="49"/>
      <c r="F57" s="49"/>
      <c r="G57" s="49"/>
      <c r="H57" s="49"/>
    </row>
    <row r="58" spans="2:8" ht="15.6">
      <c r="B58" s="43"/>
      <c r="C58" s="44"/>
      <c r="D58" s="49"/>
      <c r="E58" s="49"/>
      <c r="F58" s="49"/>
      <c r="G58" s="49"/>
      <c r="H58" s="49"/>
    </row>
    <row r="59" spans="2:8" ht="15.6">
      <c r="B59" s="43"/>
      <c r="C59" s="44"/>
      <c r="D59" s="49"/>
      <c r="E59" s="49"/>
      <c r="F59" s="49"/>
      <c r="G59" s="49"/>
      <c r="H59" s="49"/>
    </row>
    <row r="60" spans="2:8" ht="15.6">
      <c r="B60" s="43"/>
      <c r="C60" s="44"/>
      <c r="D60" s="49"/>
      <c r="E60" s="49"/>
      <c r="F60" s="49"/>
      <c r="G60" s="49"/>
      <c r="H60" s="49"/>
    </row>
    <row r="61" spans="2:8" ht="15.6">
      <c r="B61" s="43"/>
      <c r="C61" s="44"/>
      <c r="D61" s="49"/>
      <c r="E61" s="49"/>
      <c r="F61" s="49"/>
      <c r="G61" s="49"/>
      <c r="H61" s="49"/>
    </row>
    <row r="62" spans="2:8" ht="15.6">
      <c r="B62" s="43"/>
      <c r="C62" s="44"/>
      <c r="D62" s="49"/>
      <c r="E62" s="49"/>
      <c r="F62" s="49"/>
      <c r="G62" s="49"/>
      <c r="H62" s="49"/>
    </row>
    <row r="63" spans="2:8" ht="15.6">
      <c r="B63" s="43"/>
      <c r="C63" s="44"/>
      <c r="D63" s="49"/>
      <c r="E63" s="49"/>
      <c r="F63" s="49"/>
      <c r="G63" s="49"/>
      <c r="H63" s="49"/>
    </row>
    <row r="64" spans="2:8" ht="15.6">
      <c r="B64" s="43"/>
      <c r="C64" s="44"/>
      <c r="D64" s="49"/>
      <c r="E64" s="49"/>
      <c r="F64" s="49"/>
      <c r="G64" s="49"/>
      <c r="H64" s="49"/>
    </row>
    <row r="65" spans="2:8" ht="15.6">
      <c r="B65" s="43"/>
      <c r="C65" s="44"/>
      <c r="D65" s="49"/>
      <c r="E65" s="49"/>
      <c r="F65" s="49"/>
      <c r="G65" s="49"/>
      <c r="H65" s="49"/>
    </row>
    <row r="66" spans="2:8" ht="15.6">
      <c r="B66" s="43"/>
      <c r="C66" s="44"/>
      <c r="D66" s="49"/>
      <c r="E66" s="49"/>
      <c r="F66" s="49"/>
      <c r="G66" s="49"/>
      <c r="H66" s="49"/>
    </row>
    <row r="67" spans="2:8" ht="15.6">
      <c r="B67" s="43"/>
      <c r="C67" s="44"/>
      <c r="D67" s="44"/>
      <c r="E67" s="44"/>
      <c r="F67" s="44"/>
      <c r="G67" s="44"/>
      <c r="H67" s="44"/>
    </row>
    <row r="68" spans="2:8" ht="15.6">
      <c r="B68" s="43"/>
      <c r="C68" s="44"/>
      <c r="D68" s="44"/>
      <c r="E68" s="44"/>
      <c r="F68" s="44"/>
      <c r="G68" s="44"/>
      <c r="H68" s="44"/>
    </row>
    <row r="69" spans="2:8" ht="15.6">
      <c r="B69" s="43"/>
      <c r="C69" s="44"/>
      <c r="D69" s="44"/>
      <c r="E69" s="44"/>
      <c r="F69" s="44"/>
      <c r="G69" s="44"/>
      <c r="H69" s="44"/>
    </row>
    <row r="70" spans="2:8" ht="15.6">
      <c r="B70" s="43"/>
      <c r="C70" s="44"/>
      <c r="D70" s="44"/>
      <c r="E70" s="44"/>
      <c r="F70" s="44"/>
      <c r="G70" s="44"/>
      <c r="H70" s="44"/>
    </row>
    <row r="71" spans="2:8" ht="15.6">
      <c r="B71" s="43"/>
      <c r="C71" s="44"/>
      <c r="D71" s="44"/>
      <c r="E71" s="44"/>
      <c r="F71" s="44"/>
      <c r="G71" s="44"/>
      <c r="H71" s="44"/>
    </row>
    <row r="72" spans="2:8" ht="15.6">
      <c r="B72" s="43"/>
      <c r="C72" s="44"/>
      <c r="D72" s="44"/>
      <c r="E72" s="44"/>
      <c r="F72" s="44"/>
      <c r="G72" s="44"/>
      <c r="H72" s="44"/>
    </row>
    <row r="73" spans="2:8" ht="15.6">
      <c r="B73" s="43"/>
      <c r="C73" s="44"/>
      <c r="D73" s="44"/>
      <c r="E73" s="44"/>
      <c r="F73" s="44"/>
      <c r="G73" s="44"/>
      <c r="H73" s="44"/>
    </row>
    <row r="74" spans="2:8" ht="15.6">
      <c r="B74" s="43"/>
      <c r="C74" s="44"/>
      <c r="D74" s="44"/>
      <c r="E74" s="44"/>
      <c r="F74" s="44"/>
      <c r="G74" s="44"/>
      <c r="H74" s="44"/>
    </row>
    <row r="75" spans="2:8" ht="15.6">
      <c r="B75" s="43"/>
      <c r="C75" s="44"/>
      <c r="D75" s="44"/>
      <c r="E75" s="44"/>
      <c r="F75" s="44"/>
      <c r="G75" s="44"/>
      <c r="H75" s="44"/>
    </row>
    <row r="76" spans="2:8" ht="15.6">
      <c r="B76" s="43"/>
      <c r="C76" s="44"/>
      <c r="D76" s="44"/>
      <c r="E76" s="44"/>
      <c r="F76" s="44"/>
      <c r="G76" s="44"/>
      <c r="H76" s="44"/>
    </row>
    <row r="77" spans="2:8" ht="15.6">
      <c r="B77" s="43"/>
      <c r="C77" s="44"/>
      <c r="D77" s="44"/>
      <c r="E77" s="44"/>
      <c r="F77" s="44"/>
      <c r="G77" s="44"/>
      <c r="H77" s="44"/>
    </row>
    <row r="78" spans="2:8" ht="15.6">
      <c r="B78" s="43"/>
      <c r="C78" s="44"/>
      <c r="D78" s="44"/>
      <c r="E78" s="44"/>
      <c r="F78" s="44"/>
      <c r="G78" s="44"/>
      <c r="H78" s="44"/>
    </row>
    <row r="79" spans="2:8" ht="15.6">
      <c r="B79" s="43"/>
      <c r="C79" s="44"/>
      <c r="D79" s="44"/>
      <c r="E79" s="44"/>
      <c r="F79" s="44"/>
      <c r="G79" s="44"/>
      <c r="H79" s="44"/>
    </row>
    <row r="80" spans="2:8" ht="15.6">
      <c r="B80" s="43"/>
      <c r="C80" s="44"/>
      <c r="D80" s="44"/>
      <c r="E80" s="44"/>
      <c r="F80" s="44"/>
      <c r="G80" s="44"/>
      <c r="H80" s="44"/>
    </row>
    <row r="81" spans="2:8" ht="15.6">
      <c r="B81" s="43"/>
      <c r="C81" s="44"/>
      <c r="D81" s="44"/>
      <c r="E81" s="44"/>
      <c r="F81" s="44"/>
      <c r="G81" s="44"/>
      <c r="H81" s="44"/>
    </row>
    <row r="82" spans="2:8" ht="15.6">
      <c r="B82" s="43"/>
      <c r="C82" s="44"/>
      <c r="D82" s="44"/>
      <c r="E82" s="44"/>
      <c r="F82" s="44"/>
      <c r="G82" s="44"/>
      <c r="H82" s="44"/>
    </row>
    <row r="83" spans="2:8" ht="15.6">
      <c r="B83" s="43"/>
      <c r="C83" s="44"/>
      <c r="D83" s="44"/>
      <c r="E83" s="44"/>
      <c r="F83" s="44"/>
      <c r="G83" s="44"/>
      <c r="H83" s="44"/>
    </row>
  </sheetData>
  <mergeCells count="3">
    <mergeCell ref="B1:H1"/>
    <mergeCell ref="B2:H2"/>
    <mergeCell ref="B3:H3"/>
  </mergeCells>
  <pageMargins left="0.7" right="0.7" top="0.75" bottom="0.75" header="0.3" footer="0.3"/>
  <pageSetup paperSize="9" scale="78" orientation="landscape" verticalDpi="0" r:id="rId1"/>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01.01.2020</vt:lpstr>
      <vt:lpstr>Лист1</vt:lpstr>
      <vt:lpstr>'01.01.2020'!Заголовки_для_печати</vt:lpstr>
      <vt:lpstr>'01.01.2020'!Область_печати</vt:lpstr>
      <vt:lpstr>Лист1!Область_печати</vt:lpstr>
    </vt:vector>
  </TitlesOfParts>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user</cp:lastModifiedBy>
  <cp:lastPrinted>2020-02-28T09:03:18Z</cp:lastPrinted>
  <dcterms:created xsi:type="dcterms:W3CDTF">2004-05-07T05:45:06Z</dcterms:created>
  <dcterms:modified xsi:type="dcterms:W3CDTF">2021-04-14T11:08:46Z</dcterms:modified>
</cp:coreProperties>
</file>